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150" windowWidth="13935" windowHeight="12210" activeTab="2"/>
  </bookViews>
  <sheets>
    <sheet name="Prihodi" sheetId="1" r:id="rId1"/>
    <sheet name="BExRepositorySheet" sheetId="2" state="veryHidden" r:id="rId2"/>
    <sheet name="Rashodi" sheetId="3" r:id="rId3"/>
  </sheets>
  <externalReferences>
    <externalReference r:id="rId6"/>
  </externalReferences>
  <definedNames>
    <definedName name="DAT1">'[1]Sheet1'!#REF!</definedName>
    <definedName name="DAT10">'[1]Sheet1'!#REF!</definedName>
    <definedName name="DAT11">'[1]Sheet1'!#REF!</definedName>
    <definedName name="DAT12">'[1]Sheet1'!#REF!</definedName>
    <definedName name="DAT14">'[1]Sheet1'!#REF!</definedName>
    <definedName name="DAT15">'[1]Sheet1'!#REF!</definedName>
    <definedName name="DAT16">'[1]Sheet1'!#REF!</definedName>
    <definedName name="DAT17">'[1]Sheet1'!#REF!</definedName>
    <definedName name="DAT18">'[1]Sheet1'!#REF!</definedName>
    <definedName name="DAT19">'[1]Sheet1'!#REF!</definedName>
    <definedName name="DAT2">'[1]Sheet1'!#REF!</definedName>
    <definedName name="DAT20">'[1]Sheet1'!#REF!</definedName>
    <definedName name="DAT21">'[1]Sheet1'!#REF!</definedName>
    <definedName name="DAT22">'[1]Sheet1'!#REF!</definedName>
    <definedName name="DAT23">'[1]Sheet1'!#REF!</definedName>
    <definedName name="DAT24">'[1]Sheet1'!#REF!</definedName>
    <definedName name="DAT25">'[1]Sheet1'!#REF!</definedName>
    <definedName name="DAT26">'[1]Sheet1'!#REF!</definedName>
    <definedName name="DAT27">'[1]Sheet1'!#REF!</definedName>
    <definedName name="DAT28">'[1]Sheet1'!#REF!</definedName>
    <definedName name="DAT29">'[1]Sheet1'!#REF!</definedName>
    <definedName name="DAT30">'[1]Sheet1'!#REF!</definedName>
    <definedName name="DAT31">'[1]Sheet1'!#REF!</definedName>
    <definedName name="DAT32">'[1]Sheet1'!#REF!</definedName>
    <definedName name="DAT33">'[1]Sheet1'!#REF!</definedName>
    <definedName name="DAT34">'[1]Sheet1'!#REF!</definedName>
    <definedName name="DAT35">'[1]Sheet1'!#REF!</definedName>
    <definedName name="DAT36">'[1]Sheet1'!#REF!</definedName>
    <definedName name="DAT37">'[1]Sheet1'!#REF!</definedName>
    <definedName name="DAT38">'[1]Sheet1'!#REF!</definedName>
    <definedName name="DAT39">'[1]Sheet1'!#REF!</definedName>
    <definedName name="DAT40">'[1]Sheet1'!#REF!</definedName>
    <definedName name="DAT41">'[1]Sheet1'!#REF!</definedName>
    <definedName name="DAT42">'[1]Sheet1'!#REF!</definedName>
    <definedName name="DAT5">'[1]Sheet1'!#REF!</definedName>
    <definedName name="DAT56">'[1]Sheet1'!#REF!</definedName>
    <definedName name="DAT57">'[1]Sheet1'!#REF!</definedName>
    <definedName name="DAT58">'[1]Sheet1'!#REF!</definedName>
    <definedName name="DAT59">'[1]Sheet1'!#REF!</definedName>
    <definedName name="DAT6">'[1]Sheet1'!#REF!</definedName>
    <definedName name="DAT60">'[1]Sheet1'!#REF!</definedName>
    <definedName name="DAT61">'[1]Sheet1'!#REF!</definedName>
    <definedName name="DAT62">'[1]Sheet1'!#REF!</definedName>
    <definedName name="DAT63">'[1]Sheet1'!#REF!</definedName>
    <definedName name="DAT64">'[1]Sheet1'!#REF!</definedName>
    <definedName name="DAT65">'[1]Sheet1'!#REF!</definedName>
    <definedName name="DAT66">'[1]Sheet1'!#REF!</definedName>
    <definedName name="DAT67">'[1]Sheet1'!#REF!</definedName>
    <definedName name="DAT68">'[1]Sheet1'!#REF!</definedName>
    <definedName name="DAT69">'[1]Sheet1'!#REF!</definedName>
    <definedName name="DAT70">'[1]Sheet1'!#REF!</definedName>
    <definedName name="DAT71">'[1]Sheet1'!#REF!</definedName>
    <definedName name="DAT72">'[1]Sheet1'!#REF!</definedName>
    <definedName name="_xlnm.Print_Titles" localSheetId="0">'Prihodi'!$3:$4</definedName>
    <definedName name="_xlnm.Print_Titles" localSheetId="2">'Rashodi'!$2:$3</definedName>
    <definedName name="_xlnm.Print_Area" localSheetId="0">'Prihodi'!$A$1:$I$161</definedName>
    <definedName name="SAPBEXhrIndnt" hidden="1">1</definedName>
    <definedName name="SAPBEXrevision" hidden="1">1</definedName>
    <definedName name="SAPBEXsysID" hidden="1">"PBW"</definedName>
    <definedName name="SAPBEXwbID" hidden="1">"BQD8MHHT7GZ0FFGA126JKG493"</definedName>
  </definedNames>
  <calcPr fullCalcOnLoad="1"/>
</workbook>
</file>

<file path=xl/sharedStrings.xml><?xml version="1.0" encoding="utf-8"?>
<sst xmlns="http://schemas.openxmlformats.org/spreadsheetml/2006/main" count="515" uniqueCount="422">
  <si>
    <t>A. RAČUN PRIHODA I RASHODA</t>
  </si>
  <si>
    <t>PRIHODI POSLOVANJA</t>
  </si>
  <si>
    <t/>
  </si>
  <si>
    <t>Prihodi od poreza</t>
  </si>
  <si>
    <t>Porez i prirez na dohodak</t>
  </si>
  <si>
    <t>Porez i prirez na dohodak od nesamostalnog rada</t>
  </si>
  <si>
    <t>Porez i prirez na dohodak od samostalnih djelatnosti</t>
  </si>
  <si>
    <t>Porez i prirez na dohodak od imovine i imovinskih prava</t>
  </si>
  <si>
    <t>Porez i prirez na dohodak od kapitala</t>
  </si>
  <si>
    <t>Porez i prirez na dohodak po godišnjoj prijavi</t>
  </si>
  <si>
    <t>Porez i prirez na dohodak utvrđen u postupku nadzora za prethodne godine</t>
  </si>
  <si>
    <t>Povrat poreza i prireza na dohodak po godišnjoj prijavi</t>
  </si>
  <si>
    <t>Porez na dobit</t>
  </si>
  <si>
    <t>Porez na dobit od poduzetnika</t>
  </si>
  <si>
    <t>Porez na dobit po odbitku na naknade za korištenje prava i za usluge</t>
  </si>
  <si>
    <t>Porez na dobit po odbitku na kamate, dividende i udjele u dobiti</t>
  </si>
  <si>
    <t>Porezi na imovinu</t>
  </si>
  <si>
    <t>Povremeni porezi na imovinu</t>
  </si>
  <si>
    <t>Porezi na robu i usluge</t>
  </si>
  <si>
    <t>Porez na dodanu vrijednost</t>
  </si>
  <si>
    <t>Porez na promet</t>
  </si>
  <si>
    <t>Posebni porezi i trošarine</t>
  </si>
  <si>
    <t>Poseban porez na osobne automobile, ostala motorna vozila, plovila i zrakoplove</t>
  </si>
  <si>
    <t>Trošarine na energente i električnu energiju</t>
  </si>
  <si>
    <t>Trošarina na alkohol i alkoholna pića</t>
  </si>
  <si>
    <t>Trošarina na pivo</t>
  </si>
  <si>
    <t>Poseban porez na bezalkoholna pića</t>
  </si>
  <si>
    <t>Trošarina na duhanske proizvode</t>
  </si>
  <si>
    <t>Poseban porez na kavu</t>
  </si>
  <si>
    <t>Poseban porez na luksuzne proizvode</t>
  </si>
  <si>
    <t>Ostali porezi na robu i usluge</t>
  </si>
  <si>
    <t>Porez na dobitke od igara na sreću  i ostali porezi od igara na sreću</t>
  </si>
  <si>
    <t>Naknade za priređivanje igara na sreću</t>
  </si>
  <si>
    <t>Porezi na međunarodnu trgovinu i transakcije</t>
  </si>
  <si>
    <t>Carine i carinske pristojbe</t>
  </si>
  <si>
    <t>Carine na uvoz robe i usluga</t>
  </si>
  <si>
    <t>Carinske pristojbe</t>
  </si>
  <si>
    <t xml:space="preserve">Ostali prihodi od poreza </t>
  </si>
  <si>
    <t>Ostali prihodi od poreza koje plaćaju fizičke osobe</t>
  </si>
  <si>
    <t>Doprinosi za zdravstveno osiguranje</t>
  </si>
  <si>
    <t>Doprinosi za obvezno zdravstveno osiguranje</t>
  </si>
  <si>
    <t>Doprinosi za obvezno zdravstveno osiguranje za slučaj ozljede na radu</t>
  </si>
  <si>
    <t>Doprinosi za mirovinsko osiguranje</t>
  </si>
  <si>
    <t xml:space="preserve">Doprinosi za mirovinsko osiguranje </t>
  </si>
  <si>
    <t>Doprinosi za zapošljavanje</t>
  </si>
  <si>
    <t>Doprinosi za obvezno osiguranje u slučaju nezaposlenosti</t>
  </si>
  <si>
    <t>Pomoći iz inozemstva (darovnice) i od subjekata unutar općeg proračuna</t>
  </si>
  <si>
    <t>Pomoći od inozemnih vlada</t>
  </si>
  <si>
    <t>Tekuće pomoći od inozemnih vlada</t>
  </si>
  <si>
    <t>Kapitalne pomoći od inozemnih vlada</t>
  </si>
  <si>
    <t>Pomoći od međunarodnih organizacija te institucija i tijela EU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</si>
  <si>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</si>
  <si>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</si>
  <si>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</si>
  <si>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</si>
  <si>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iz proračuna </t>
  </si>
  <si>
    <t xml:space="preserve">Tekuće pomoći iz proračuna </t>
  </si>
  <si>
    <t xml:space="preserve">Kapitalne pomoći iz proračuna </t>
  </si>
  <si>
    <t>Tekuće pomoći od proračunskih korisnika temeljem prijenosa sredstava EU</t>
  </si>
  <si>
    <t>Kapitalne pomoći od proračunskih korisnika temeljem prijenosa sredstava EU</t>
  </si>
  <si>
    <t>Pomoći od ostalih subjekata unutar općeg proračuna</t>
  </si>
  <si>
    <t>Tekuće pomoći od ostalih subjekata unutar općeg proračuna</t>
  </si>
  <si>
    <t>Kapitalne pomoći od ostalih subjekata unutar općeg proračuna</t>
  </si>
  <si>
    <t>Prihodi od imovine</t>
  </si>
  <si>
    <t>Prihodi od financijske imovine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</si>
  <si>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</si>
  <si>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</si>
  <si>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</si>
  <si>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</si>
  <si>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</si>
  <si>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</si>
  <si>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>Prihodi od nefinancijske imovine</t>
  </si>
  <si>
    <t>Naknade za koncesije</t>
  </si>
  <si>
    <t>Prihodi od zakupa i iznajmljivanja imovine</t>
  </si>
  <si>
    <t>Ostali prihodi od nefinancijske imovine</t>
  </si>
  <si>
    <t>Prihodi od kamata na dane zajmove</t>
  </si>
  <si>
    <t>Prihodi od kamata na dane zajmove neprofitnim organizacijama, građanima i kućanstvima</t>
  </si>
  <si>
    <t>Prihodi od kamata na dane zajmove trgovačkim društvima u javnom sektoru</t>
  </si>
  <si>
    <t>Prihodi od upravnih i administrativnih pristojbi, pristojbi po posebnim propisima i naknada</t>
  </si>
  <si>
    <t>Upravne i administrativne pristojbe</t>
  </si>
  <si>
    <t>Državne upravne i sudske pristojbe</t>
  </si>
  <si>
    <t>Ostale upravne pristojbe i naknade</t>
  </si>
  <si>
    <t>Prihodi po posebnim propisima</t>
  </si>
  <si>
    <t>Prihodi državne uprave</t>
  </si>
  <si>
    <t>Ostali nespomenuti prihodi</t>
  </si>
  <si>
    <t>Naknade od financijske imovine</t>
  </si>
  <si>
    <t>Prihodi od prodaje proizvoda i robe te pruženih usluga i prihodi od donacija</t>
  </si>
  <si>
    <t xml:space="preserve">Prihodi od prodaje proizvoda i robe te pruženih usluga </t>
  </si>
  <si>
    <t>Prihodi od prodaje proizvoda i roba</t>
  </si>
  <si>
    <t>Prihodi od pruženih usluga</t>
  </si>
  <si>
    <t>Donacije od pravnih i fizičkih osoba izvan općeg proračuna</t>
  </si>
  <si>
    <t>Tekuće donacije</t>
  </si>
  <si>
    <t>Kapitalne donacije</t>
  </si>
  <si>
    <t>Kazne, upravne mjere i ostali prihodi</t>
  </si>
  <si>
    <t>Kazne i upravne mjere</t>
  </si>
  <si>
    <t>Kazne za carinske prekršaje</t>
  </si>
  <si>
    <t>Kazne za devizne prekršaje</t>
  </si>
  <si>
    <t>Kazne za porezne prekršaje</t>
  </si>
  <si>
    <t>Kazne za prekršaje trgovačkih društava - privredne prijestupe</t>
  </si>
  <si>
    <t>Kazne za prekršaje u prometu</t>
  </si>
  <si>
    <t>Kazne i druge mjere u kaznenom postupku</t>
  </si>
  <si>
    <t>Upravne mjere</t>
  </si>
  <si>
    <t>Ostale kazne</t>
  </si>
  <si>
    <t>Ostali prihodi</t>
  </si>
  <si>
    <t>PRIHODI OD PRODAJE NEFINANCIJSKE IMOVINE</t>
  </si>
  <si>
    <t>Prihodi od prodaje neproizvedene dugotrajne imovine</t>
  </si>
  <si>
    <t>Prihodi od prodaje materijalne imovine - prirodnih bogatstava</t>
  </si>
  <si>
    <t>Zemljište</t>
  </si>
  <si>
    <t>Prihodi od prodaje proizvedene dugotrajne imovine</t>
  </si>
  <si>
    <t>Prihodi od prodaje građevinskih objekata</t>
  </si>
  <si>
    <t>Stambeni objekti</t>
  </si>
  <si>
    <t>Poslovni objekti</t>
  </si>
  <si>
    <t>Ostali građevinski objekti</t>
  </si>
  <si>
    <t>Prihodi od prodaje postrojenja i opreme</t>
  </si>
  <si>
    <t>Uredska oprema i namještaj</t>
  </si>
  <si>
    <t>Oprema za održavanje i zaštitu</t>
  </si>
  <si>
    <t>Instrumenti, uređaji i strojevi</t>
  </si>
  <si>
    <t>Uređaji, strojevi i oprema za ostale namjene</t>
  </si>
  <si>
    <t>Prihodi od prodaje prijevoznih sredstava</t>
  </si>
  <si>
    <t>Prijevozna sredstva u cestovnom prometu</t>
  </si>
  <si>
    <t>Prijevozna sredstva u pomorskom i riječnom prometu</t>
  </si>
  <si>
    <t>Prihodi od prodaje proizvedene kratkotrajne imovine</t>
  </si>
  <si>
    <t>Prihodi od prodaje zaliha</t>
  </si>
  <si>
    <t>Strateške zalihe</t>
  </si>
  <si>
    <t>RASHODI POSLOVANJA</t>
  </si>
  <si>
    <t>INDEKS</t>
  </si>
  <si>
    <t>3</t>
  </si>
  <si>
    <t>31</t>
  </si>
  <si>
    <t>Rashodi za zaposlene</t>
  </si>
  <si>
    <t>311</t>
  </si>
  <si>
    <t>3111</t>
  </si>
  <si>
    <t>Plaće za redovan rad</t>
  </si>
  <si>
    <t>3112</t>
  </si>
  <si>
    <t>Plaće u naravi</t>
  </si>
  <si>
    <t>3113</t>
  </si>
  <si>
    <t>Plaće za prekovremeni rad</t>
  </si>
  <si>
    <t>3114</t>
  </si>
  <si>
    <t>Plaće za posebne uvjete rada</t>
  </si>
  <si>
    <t>Ostali rashodi za zaposlene</t>
  </si>
  <si>
    <t>3121</t>
  </si>
  <si>
    <t>Doprinosi na plaće</t>
  </si>
  <si>
    <t>3131</t>
  </si>
  <si>
    <t>3132</t>
  </si>
  <si>
    <t>3133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</si>
  <si>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</si>
  <si>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</si>
  <si>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</si>
  <si>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</si>
  <si>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</si>
  <si>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</si>
  <si>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</si>
  <si>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</si>
  <si>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</si>
  <si>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</si>
  <si>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Ostale naknade troškova zaposlenima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</si>
  <si>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</si>
  <si>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</si>
  <si>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</si>
  <si>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</si>
  <si>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</si>
  <si>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</si>
  <si>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</si>
  <si>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</si>
  <si>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3225</t>
  </si>
  <si>
    <t>Sitni inventar i auto gume</t>
  </si>
  <si>
    <t>3226</t>
  </si>
  <si>
    <t>Vojna oprema</t>
  </si>
  <si>
    <t xml:space="preserve">Službena, radna i zaštitna odjeća i obuća 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</si>
  <si>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</si>
  <si>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</si>
  <si>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</si>
  <si>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</si>
  <si>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</si>
  <si>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</si>
  <si>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</si>
  <si>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</si>
  <si>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</si>
  <si>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</si>
  <si>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</si>
  <si>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</si>
  <si>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</si>
  <si>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</si>
  <si>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</si>
  <si>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</si>
  <si>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</si>
  <si>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</si>
  <si>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</si>
  <si>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Naknade troškova osobama izvan radnog odnosa</t>
  </si>
  <si>
    <t>Ostali nespomenuti rashodi poslovanja</t>
  </si>
  <si>
    <t>3291</t>
  </si>
  <si>
    <t>3292</t>
  </si>
  <si>
    <t>Premije osiguranja</t>
  </si>
  <si>
    <t>3293</t>
  </si>
  <si>
    <t>Reprezentacija</t>
  </si>
  <si>
    <t>3294</t>
  </si>
  <si>
    <t>Članarine</t>
  </si>
  <si>
    <t xml:space="preserve">Pristojbe i naknade </t>
  </si>
  <si>
    <t>3299</t>
  </si>
  <si>
    <t>34</t>
  </si>
  <si>
    <t>Financijski rashodi</t>
  </si>
  <si>
    <t>341</t>
  </si>
  <si>
    <t>Kamate za izdane vrijednosne papire</t>
  </si>
  <si>
    <t>3411</t>
  </si>
  <si>
    <t>Kamate za izdane trezorske zapise</t>
  </si>
  <si>
    <t>3413</t>
  </si>
  <si>
    <t>Kamate za izdane obveznice</t>
  </si>
  <si>
    <t>3421</t>
  </si>
  <si>
    <t>3422</t>
  </si>
  <si>
    <t>3423</t>
  </si>
  <si>
    <t>Ostali financijski rashodi</t>
  </si>
  <si>
    <t>3431</t>
  </si>
  <si>
    <t>Bankarske usluge i usluge platnog prometa</t>
  </si>
  <si>
    <t>3433</t>
  </si>
  <si>
    <t>Zatezne kamate</t>
  </si>
  <si>
    <t>3434</t>
  </si>
  <si>
    <t>Ostali nespomenuti financijski rashodi</t>
  </si>
  <si>
    <t>35</t>
  </si>
  <si>
    <t>Subvencije</t>
  </si>
  <si>
    <t>351</t>
  </si>
  <si>
    <t>3512</t>
  </si>
  <si>
    <t>352</t>
  </si>
  <si>
    <t>Subvencije trgovačkim društvima, poljoprivrednicima i obrtnicima izvan javnog sektora</t>
  </si>
  <si>
    <t>3521</t>
  </si>
  <si>
    <t>3522</t>
  </si>
  <si>
    <t>Subvencije trgovačkim društvima izvan javnog sektora</t>
  </si>
  <si>
    <t>3523</t>
  </si>
  <si>
    <t>Subvencije poljoprivrednicima i obrtnicima</t>
  </si>
  <si>
    <t>36</t>
  </si>
  <si>
    <t>361</t>
  </si>
  <si>
    <t>Pomoći inozemnim vladama</t>
  </si>
  <si>
    <t>3611</t>
  </si>
  <si>
    <t xml:space="preserve">Tekuće pomoći inozemnim vladama </t>
  </si>
  <si>
    <t>3612</t>
  </si>
  <si>
    <t>Kapitalne pomoći inozemnim vladama</t>
  </si>
  <si>
    <t>3621</t>
  </si>
  <si>
    <t>Tekuće pomoći međunarodnim organizacijama te institucijama i tijelima EU</t>
  </si>
  <si>
    <t>Pomoći unutar općeg proračuna</t>
  </si>
  <si>
    <t>3631</t>
  </si>
  <si>
    <t xml:space="preserve">Tekuće pomoći unutar općeg proračuna </t>
  </si>
  <si>
    <t xml:space="preserve">Kapitalne pomoći unutar općeg proračuna </t>
  </si>
  <si>
    <t>Tekuće pomoći prorač. korisnicima temeljem prijenosa sredstava EU</t>
  </si>
  <si>
    <t>Kapitalne pomoći prorač. korisnicima temeljem prijenosa sredstava EU</t>
  </si>
  <si>
    <t>37</t>
  </si>
  <si>
    <t>371</t>
  </si>
  <si>
    <t>3711</t>
  </si>
  <si>
    <t>Naknade građanima i kućanstvima u novcu</t>
  </si>
  <si>
    <t>3712</t>
  </si>
  <si>
    <t>Naknade građanima i kućanstvima u naravi</t>
  </si>
  <si>
    <t>3721</t>
  </si>
  <si>
    <t>3722</t>
  </si>
  <si>
    <t>38</t>
  </si>
  <si>
    <t>Ostali rashodi</t>
  </si>
  <si>
    <t>381</t>
  </si>
  <si>
    <t>3811</t>
  </si>
  <si>
    <t>Tekuće donacije u novcu</t>
  </si>
  <si>
    <t>3821</t>
  </si>
  <si>
    <t>3822</t>
  </si>
  <si>
    <t>Kazne, penali i naknade štete</t>
  </si>
  <si>
    <t>3831</t>
  </si>
  <si>
    <t>Naknade šteta pravnim i fizičkim osobama</t>
  </si>
  <si>
    <t>Naknade šteta zaposlenima</t>
  </si>
  <si>
    <t>3834</t>
  </si>
  <si>
    <t>Ugovorene kazne i ostale naknade šteta</t>
  </si>
  <si>
    <t>Izvanredni rashodi</t>
  </si>
  <si>
    <t>3851</t>
  </si>
  <si>
    <t>Nepredviđeni rashodi do visine proračunske pričuve</t>
  </si>
  <si>
    <t>Kapitalne pomoći</t>
  </si>
  <si>
    <t>3861</t>
  </si>
  <si>
    <t>3862</t>
  </si>
  <si>
    <t>3863</t>
  </si>
  <si>
    <t>RASHODI ZA NABAVU NEFINANCIJSKE IMOVINE</t>
  </si>
  <si>
    <t>4</t>
  </si>
  <si>
    <t>41</t>
  </si>
  <si>
    <t>Rashodi za nabavu neproizvedene dugotrajne imovine</t>
  </si>
  <si>
    <t>411</t>
  </si>
  <si>
    <t>Materijalna imovina - prirodna bogatstva</t>
  </si>
  <si>
    <t>4111</t>
  </si>
  <si>
    <t>412</t>
  </si>
  <si>
    <t>Nematerijalna imovina</t>
  </si>
  <si>
    <t>4123</t>
  </si>
  <si>
    <t>Licence</t>
  </si>
  <si>
    <t>4124</t>
  </si>
  <si>
    <t>Ostala prava</t>
  </si>
  <si>
    <t>4126</t>
  </si>
  <si>
    <t>Ostala nematerijalna imovina</t>
  </si>
  <si>
    <t>42</t>
  </si>
  <si>
    <t>421</t>
  </si>
  <si>
    <t>Građevinski objekti</t>
  </si>
  <si>
    <t>4211</t>
  </si>
  <si>
    <t>4212</t>
  </si>
  <si>
    <t>4214</t>
  </si>
  <si>
    <t>422</t>
  </si>
  <si>
    <t>Postrojenja i oprema</t>
  </si>
  <si>
    <t>4221</t>
  </si>
  <si>
    <t>4222</t>
  </si>
  <si>
    <t>Komunikacijska oprema</t>
  </si>
  <si>
    <t>4223</t>
  </si>
  <si>
    <t>4224</t>
  </si>
  <si>
    <t>Medicinska i laboratorijska oprema</t>
  </si>
  <si>
    <t>4225</t>
  </si>
  <si>
    <t>4227</t>
  </si>
  <si>
    <t>423</t>
  </si>
  <si>
    <t>Prijevozna sredstva</t>
  </si>
  <si>
    <t>4231</t>
  </si>
  <si>
    <t>4233</t>
  </si>
  <si>
    <t>4234</t>
  </si>
  <si>
    <t>Prijevozna sredstva u zračnom prometu</t>
  </si>
  <si>
    <t>424</t>
  </si>
  <si>
    <t>4241</t>
  </si>
  <si>
    <t>Knjige</t>
  </si>
  <si>
    <t>4242</t>
  </si>
  <si>
    <t>Umjetnička djela (izložena u galerijama, muzejima i sl.)</t>
  </si>
  <si>
    <t>Ostale nespomenute izložbene vrijednosti</t>
  </si>
  <si>
    <t>425</t>
  </si>
  <si>
    <t>Višegodišnje nasadi i osnovno stado</t>
  </si>
  <si>
    <t>4252</t>
  </si>
  <si>
    <t>Osnovno stado</t>
  </si>
  <si>
    <t>426</t>
  </si>
  <si>
    <t>4262</t>
  </si>
  <si>
    <t>43</t>
  </si>
  <si>
    <t>431</t>
  </si>
  <si>
    <t>4312</t>
  </si>
  <si>
    <t>44</t>
  </si>
  <si>
    <t>441</t>
  </si>
  <si>
    <t>4411</t>
  </si>
  <si>
    <t>45</t>
  </si>
  <si>
    <t>Rashodi za dodatna ulaganja na nefinancijskoj imovini</t>
  </si>
  <si>
    <t>451</t>
  </si>
  <si>
    <t>Dodatna ulaganja na građevinskim objektima</t>
  </si>
  <si>
    <t>4511</t>
  </si>
  <si>
    <t>452</t>
  </si>
  <si>
    <t>Dodatna ulaganja na postrojenjima i opremi</t>
  </si>
  <si>
    <t>4521</t>
  </si>
  <si>
    <t>453</t>
  </si>
  <si>
    <t>Dodatna ulaganja na prijevoznim sredstvima</t>
  </si>
  <si>
    <t>4531</t>
  </si>
  <si>
    <t>454</t>
  </si>
  <si>
    <t>Dodatna ulaganja za ostalu nefinancijsku imovinu</t>
  </si>
  <si>
    <t>4541</t>
  </si>
  <si>
    <t>Ostale pristojbe i naknade</t>
  </si>
  <si>
    <t>Plaće (bruto)</t>
  </si>
  <si>
    <t>Kamate za primljene kredite i zajmove</t>
  </si>
  <si>
    <t>Pomoći međunarodnim organizacijama te institucijama i tijelima EU</t>
  </si>
  <si>
    <t xml:space="preserve">Umjetnička, literarna i znanstvena djela </t>
  </si>
  <si>
    <t>Rashodi za nabavu proizvedene kratkotrajne imovine</t>
  </si>
  <si>
    <t>Rashodi za nabavu zaliha</t>
  </si>
  <si>
    <t>Doprinosi</t>
  </si>
  <si>
    <t>Naknada za korištenje nefinancijske imovine</t>
  </si>
  <si>
    <t>Negativne tečajne razlike i razlike zbog primjene valutne klauzule</t>
  </si>
  <si>
    <t>Prihodi od kamata na dane zajmove drugim razinama vlasti</t>
  </si>
  <si>
    <t>BROJČANA OZNAKA I NAZIV</t>
  </si>
  <si>
    <t>6=5/2*100</t>
  </si>
  <si>
    <t>7=5/4*100</t>
  </si>
  <si>
    <t>Prihodi od prodaje nematerijalne proizvedene imovine</t>
  </si>
  <si>
    <t>Ostala nematerijalna proizvedena imovina</t>
  </si>
  <si>
    <t>Sportska i glazbena oprema</t>
  </si>
  <si>
    <t>Ostali neraspoređeni prihodi od poreza</t>
  </si>
  <si>
    <t>Prihodi od kamata na dane zajmove trgovačkim društvima i obrtnicima</t>
  </si>
  <si>
    <t>Prijevozna sredstva u željezničkom prometu</t>
  </si>
  <si>
    <t>Prihodi od prodaje plemenitih metala i ostalih pohranjenih vrijednosti</t>
  </si>
  <si>
    <t>Plemeniti metali i drago kamenje</t>
  </si>
  <si>
    <t>IZVRŠENJE             2014.</t>
  </si>
  <si>
    <t>Tekuće donacije u naravi</t>
  </si>
  <si>
    <t>IZVORNI PLAN 2015.</t>
  </si>
  <si>
    <t>TEKUĆI PLAN 2015.</t>
  </si>
  <si>
    <t>Pomoći proračunskim korisnicima iz proračuna koji im nije nadležan</t>
  </si>
  <si>
    <t>Prihodi iz nadležnog proračuna i od HZZO-a temeljem ugovornih obveza</t>
  </si>
  <si>
    <t>Prihodi od HZZO-a na temelju ugovornih obveza</t>
  </si>
  <si>
    <t>Prihodi od prodaje nematerijalne imovine</t>
  </si>
  <si>
    <t>IZVRŠENJE             2015.</t>
  </si>
  <si>
    <t>Pomoći iz državnog proračuna temeljem prijenosa EU sredstava</t>
  </si>
  <si>
    <t>Tekuće pomoći iz državnog proračuna temeljem prijenosa EU sredstava</t>
  </si>
  <si>
    <t>Kapitalne pomoći iz državnog proračuna temeljem prijenosa EU sredstava</t>
  </si>
  <si>
    <t>Prihodi od kamata po vrijednosnim papirima</t>
  </si>
  <si>
    <t>Prihodi od novčane naknade poslodavaca zbog nezapošljavanja osoba s invaliditetom</t>
  </si>
  <si>
    <t>Kazne za prekršaje na kulturnim dobrima</t>
  </si>
  <si>
    <t>Prihodi od prodaje kratkotrajne nefinancijske imovine</t>
  </si>
  <si>
    <t>Prihodi od prodaje višegodišnjih nasada i osnovnog stada</t>
  </si>
  <si>
    <t>Troškovi sudskih postupaka</t>
  </si>
  <si>
    <t>Kamate za primljene zajmove od trgovačkih društava u javnom sektoru</t>
  </si>
  <si>
    <t>Kamate za primljene zajmove od trgovačkih društava i  obrtnika izvan javnog sektora</t>
  </si>
  <si>
    <t>Pomoći proračunskim korisnicima drugih proračuna</t>
  </si>
  <si>
    <t>Tekuće pomoći proračunskim korisnicima drugih proračuna</t>
  </si>
  <si>
    <t>Pomoći temeljem prijenosa EU sredstava</t>
  </si>
  <si>
    <t>Tekuće pomoći temeljem prijenosa EU sredstava</t>
  </si>
  <si>
    <t>Kapitalne pomoći temeljem prijenosa EU sredstava</t>
  </si>
  <si>
    <t>Naknade građanima i kućanstvima u novcu-putem ustanova u javnom sektoru</t>
  </si>
  <si>
    <t>Naknade građanima i kućanstvima u naravi-putem ustanova u javnom sektoru</t>
  </si>
  <si>
    <t>Prijenosi EU sredstava subjektima izvan općeg proračuna</t>
  </si>
  <si>
    <t>Tekući prijenosi EU sredstava subjektima izvan općeg proračuna</t>
  </si>
  <si>
    <t>Kapitalni prijenosi EU sredstava subjektima izvan općeg proračuna</t>
  </si>
  <si>
    <t>Ostala prirodna materijalna imovina</t>
  </si>
  <si>
    <t>Koncesije</t>
  </si>
  <si>
    <t>Ceste, željeznice i ostali prometni objekti</t>
  </si>
  <si>
    <t>Višegodišnji nasadi</t>
  </si>
  <si>
    <t>Istraživanje rudnih bogatstava</t>
  </si>
  <si>
    <t>Tekuće pomoći proračunskim korisnicima iz proračuna koji im nije nadležan</t>
  </si>
  <si>
    <t>Kapitalne pomoći proračunskim korisnicima iz proračuna koji im nije nadležan</t>
  </si>
  <si>
    <t>Knjige, umjetnička djela i ostale izložbene vrijednosti</t>
  </si>
  <si>
    <t>Nematerijalna proizvedena imovina</t>
  </si>
  <si>
    <t>Ulaganje u računalne programe</t>
  </si>
  <si>
    <t>Rashodi za nabavu plemenitih metala i ostalih pohranjenih vrijednosti</t>
  </si>
  <si>
    <t>Plemeniti metali i ostale pohranjene vrijednosti</t>
  </si>
  <si>
    <t>Pohranjene knjige, umjetniška djela i slične vrijednosti</t>
  </si>
  <si>
    <t>Rashodi za nabavu proizvedene dugotrajne imovine</t>
  </si>
  <si>
    <t>Kapitalne pomoći kreditnim i ostalim financijskim institucijama te trgovačkim društvima u javnom sektoru</t>
  </si>
  <si>
    <t>Kapitalne pomoći kreditnim i ostalim financijskim institucijama te trgovačkim društvima izvan javnog sektora</t>
  </si>
  <si>
    <t>Kapitalne pomoći poljoprivrednicima i obrtnicima</t>
  </si>
  <si>
    <t>Naknade građanima i kućanstvima na temelju osiguranja i druge naknade</t>
  </si>
  <si>
    <t>Naknade građanima i kućanstvima na temelju osiguranja</t>
  </si>
  <si>
    <t>Ostale naknade građanima i kućanstvima iz proračuna</t>
  </si>
  <si>
    <t>Subvencije kreditnim i ostalim financijskim institucija izvan javnog sektora</t>
  </si>
  <si>
    <t>Pomoći dane u inozemstvo i unutar općeg proračuna</t>
  </si>
  <si>
    <t>Subvencije trgovačkim društvima u javnom sektoru</t>
  </si>
  <si>
    <t>Subvencije kreditnim i ostalim financijskim instucijama u javnom sektoru</t>
  </si>
  <si>
    <t>Kamate za primljene kredite i zajmove od kreditnih i ostalih financijskih institucija u javnom sektoru</t>
  </si>
  <si>
    <t>Kamate za primljene kredite i zajmove od međunarodnih organizacija, institucija i tijela EU te inozemnih vlada</t>
  </si>
  <si>
    <t>Kamate za primljene kredite i zajmove od kreditnih i ostalih financijskih institucija izvan javnog sektora</t>
  </si>
  <si>
    <t>Naknade za rad predstavničkih i izvršnih tijela, povjerenstava  i sl.</t>
  </si>
  <si>
    <t>Materijal i dijelovi za tekuće i investicijsko održavanje</t>
  </si>
  <si>
    <t>Kapitalne donacije neproftinim organizacijama</t>
  </si>
  <si>
    <t>Kapitalne donacije građanima i kućanstvima</t>
  </si>
</sst>
</file>

<file path=xl/styles.xml><?xml version="1.0" encoding="utf-8"?>
<styleSheet xmlns="http://schemas.openxmlformats.org/spreadsheetml/2006/main">
  <numFmts count="5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Da&quot;;&quot;Da&quot;;&quot;Ne&quot;"/>
    <numFmt numFmtId="173" formatCode="&quot;Istina&quot;;&quot;Istina&quot;;&quot;Laž&quot;"/>
    <numFmt numFmtId="174" formatCode="&quot;Uključeno&quot;;&quot;Uključeno&quot;;&quot;Isključeno&quot;"/>
    <numFmt numFmtId="175" formatCode="#,##0.0"/>
    <numFmt numFmtId="176" formatCode="#,##0&quot; K&quot;;\-#,##0&quot; K&quot;"/>
    <numFmt numFmtId="177" formatCode="#,##0&quot; K&quot;;[Red]\-#,##0&quot; K&quot;"/>
    <numFmt numFmtId="178" formatCode="#,##0.00&quot; K&quot;;\-#,##0.00&quot; K&quot;"/>
    <numFmt numFmtId="179" formatCode="#,##0.00&quot; K&quot;;[Red]\-#,##0.00&quot; K&quot;"/>
    <numFmt numFmtId="180" formatCode="_-* #,##0\ _K_n_-;\-* #,##0\ _K_n_-;_-* &quot;-&quot;\ _K_n_-;_-@_-"/>
    <numFmt numFmtId="181" formatCode="_-* #,##0.00\ _K_n_-;\-* #,##0.00\ _K_n_-;_-* &quot;-&quot;??\ _K_n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&quot;kn&quot;;\-#,##0&quot;kn&quot;"/>
    <numFmt numFmtId="191" formatCode="#,##0&quot;kn&quot;;[Red]\-#,##0&quot;kn&quot;"/>
    <numFmt numFmtId="192" formatCode="#,##0.00&quot;kn&quot;;\-#,##0.00&quot;kn&quot;"/>
    <numFmt numFmtId="193" formatCode="#,##0.00&quot;kn&quot;;[Red]\-#,##0.00&quot;kn&quot;"/>
    <numFmt numFmtId="194" formatCode="0.0000"/>
    <numFmt numFmtId="195" formatCode="0.0"/>
    <numFmt numFmtId="196" formatCode="\5/\4"/>
    <numFmt numFmtId="197" formatCode="0.0%"/>
    <numFmt numFmtId="198" formatCode="#,##0.0000000"/>
    <numFmt numFmtId="199" formatCode="#,##0.000"/>
    <numFmt numFmtId="200" formatCode="0.000000"/>
    <numFmt numFmtId="201" formatCode="0.0000000"/>
    <numFmt numFmtId="202" formatCode="0.00000"/>
    <numFmt numFmtId="203" formatCode="0.000"/>
    <numFmt numFmtId="204" formatCode="[$-41A]d\.\ mmmm\ yyyy"/>
    <numFmt numFmtId="205" formatCode="d/m/;@"/>
    <numFmt numFmtId="206" formatCode="dd/mm/yy/;@"/>
    <numFmt numFmtId="207" formatCode="#,##0;\-\ #,##0"/>
    <numFmt numFmtId="208" formatCode="00000"/>
    <numFmt numFmtId="209" formatCode="#,##0\ _k_n"/>
    <numFmt numFmtId="210" formatCode="&quot;Istinito&quot;;&quot;Istinito&quot;;&quot;Neistinito&quot;"/>
    <numFmt numFmtId="211" formatCode="dd/mm/yyyy"/>
    <numFmt numFmtId="212" formatCode="#,##0.00;\-\ #,##0.0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Geneva"/>
      <family val="0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1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9" fillId="31" borderId="8" applyNumberFormat="0" applyAlignment="0" applyProtection="0"/>
    <xf numFmtId="4" fontId="4" fillId="32" borderId="9" applyNumberFormat="0" applyProtection="0">
      <alignment vertical="center"/>
    </xf>
    <xf numFmtId="4" fontId="9" fillId="0" borderId="10" applyNumberFormat="0" applyProtection="0">
      <alignment vertical="center"/>
    </xf>
    <xf numFmtId="4" fontId="13" fillId="32" borderId="10" applyNumberFormat="0" applyProtection="0">
      <alignment vertical="center"/>
    </xf>
    <xf numFmtId="0" fontId="0" fillId="0" borderId="0">
      <alignment/>
      <protection/>
    </xf>
    <xf numFmtId="4" fontId="14" fillId="32" borderId="10" applyNumberFormat="0" applyProtection="0">
      <alignment vertical="center"/>
    </xf>
    <xf numFmtId="0" fontId="0" fillId="0" borderId="0">
      <alignment/>
      <protection/>
    </xf>
    <xf numFmtId="4" fontId="13" fillId="32" borderId="10" applyNumberFormat="0" applyProtection="0">
      <alignment horizontal="left" vertical="center" indent="1"/>
    </xf>
    <xf numFmtId="0" fontId="0" fillId="0" borderId="0">
      <alignment/>
      <protection/>
    </xf>
    <xf numFmtId="0" fontId="13" fillId="32" borderId="10" applyNumberFormat="0" applyProtection="0">
      <alignment horizontal="left" vertical="top" indent="1"/>
    </xf>
    <xf numFmtId="0" fontId="0" fillId="0" borderId="0">
      <alignment/>
      <protection/>
    </xf>
    <xf numFmtId="4" fontId="13" fillId="33" borderId="0" applyNumberFormat="0" applyProtection="0">
      <alignment horizontal="left" vertical="center" indent="1"/>
    </xf>
    <xf numFmtId="0" fontId="0" fillId="0" borderId="0">
      <alignment/>
      <protection/>
    </xf>
    <xf numFmtId="4" fontId="4" fillId="34" borderId="10" applyNumberFormat="0" applyProtection="0">
      <alignment horizontal="right" vertical="center"/>
    </xf>
    <xf numFmtId="0" fontId="0" fillId="0" borderId="0">
      <alignment/>
      <protection/>
    </xf>
    <xf numFmtId="4" fontId="4" fillId="35" borderId="10" applyNumberFormat="0" applyProtection="0">
      <alignment horizontal="right" vertical="center"/>
    </xf>
    <xf numFmtId="0" fontId="0" fillId="0" borderId="0">
      <alignment/>
      <protection/>
    </xf>
    <xf numFmtId="4" fontId="4" fillId="36" borderId="10" applyNumberFormat="0" applyProtection="0">
      <alignment horizontal="right" vertical="center"/>
    </xf>
    <xf numFmtId="0" fontId="0" fillId="0" borderId="0">
      <alignment/>
      <protection/>
    </xf>
    <xf numFmtId="4" fontId="4" fillId="37" borderId="10" applyNumberFormat="0" applyProtection="0">
      <alignment horizontal="right" vertical="center"/>
    </xf>
    <xf numFmtId="0" fontId="0" fillId="0" borderId="0">
      <alignment/>
      <protection/>
    </xf>
    <xf numFmtId="4" fontId="4" fillId="38" borderId="10" applyNumberFormat="0" applyProtection="0">
      <alignment horizontal="right" vertical="center"/>
    </xf>
    <xf numFmtId="0" fontId="0" fillId="0" borderId="0">
      <alignment/>
      <protection/>
    </xf>
    <xf numFmtId="4" fontId="4" fillId="39" borderId="10" applyNumberFormat="0" applyProtection="0">
      <alignment horizontal="right" vertical="center"/>
    </xf>
    <xf numFmtId="0" fontId="0" fillId="0" borderId="0">
      <alignment/>
      <protection/>
    </xf>
    <xf numFmtId="4" fontId="4" fillId="40" borderId="10" applyNumberFormat="0" applyProtection="0">
      <alignment horizontal="right" vertical="center"/>
    </xf>
    <xf numFmtId="0" fontId="0" fillId="0" borderId="0">
      <alignment/>
      <protection/>
    </xf>
    <xf numFmtId="4" fontId="4" fillId="41" borderId="10" applyNumberFormat="0" applyProtection="0">
      <alignment horizontal="right" vertical="center"/>
    </xf>
    <xf numFmtId="0" fontId="0" fillId="0" borderId="0">
      <alignment/>
      <protection/>
    </xf>
    <xf numFmtId="4" fontId="4" fillId="42" borderId="10" applyNumberFormat="0" applyProtection="0">
      <alignment horizontal="right" vertical="center"/>
    </xf>
    <xf numFmtId="0" fontId="0" fillId="0" borderId="0">
      <alignment/>
      <protection/>
    </xf>
    <xf numFmtId="4" fontId="13" fillId="43" borderId="11" applyNumberFormat="0" applyProtection="0">
      <alignment horizontal="left" vertical="center" indent="1"/>
    </xf>
    <xf numFmtId="0" fontId="0" fillId="0" borderId="0">
      <alignment/>
      <protection/>
    </xf>
    <xf numFmtId="4" fontId="4" fillId="44" borderId="0" applyNumberFormat="0" applyProtection="0">
      <alignment horizontal="left" vertical="center" indent="1"/>
    </xf>
    <xf numFmtId="0" fontId="0" fillId="0" borderId="0">
      <alignment/>
      <protection/>
    </xf>
    <xf numFmtId="4" fontId="15" fillId="45" borderId="0" applyNumberFormat="0" applyProtection="0">
      <alignment horizontal="left" vertical="center" indent="1"/>
    </xf>
    <xf numFmtId="0" fontId="0" fillId="0" borderId="0">
      <alignment/>
      <protection/>
    </xf>
    <xf numFmtId="4" fontId="13" fillId="33" borderId="10" applyNumberFormat="0" applyProtection="0">
      <alignment horizontal="center" vertical="top"/>
    </xf>
    <xf numFmtId="0" fontId="0" fillId="0" borderId="0">
      <alignment/>
      <protection/>
    </xf>
    <xf numFmtId="4" fontId="4" fillId="44" borderId="0" applyNumberFormat="0" applyProtection="0">
      <alignment horizontal="left" vertical="center" indent="1"/>
    </xf>
    <xf numFmtId="0" fontId="0" fillId="0" borderId="0">
      <alignment/>
      <protection/>
    </xf>
    <xf numFmtId="4" fontId="4" fillId="33" borderId="0" applyNumberFormat="0" applyProtection="0">
      <alignment horizontal="left" vertical="center" indent="1"/>
    </xf>
    <xf numFmtId="0" fontId="0" fillId="0" borderId="0">
      <alignment/>
      <protection/>
    </xf>
    <xf numFmtId="0" fontId="7" fillId="0" borderId="10" applyNumberFormat="0" applyProtection="0">
      <alignment horizontal="left" vertical="center" indent="1"/>
    </xf>
    <xf numFmtId="0" fontId="0" fillId="45" borderId="10" applyNumberFormat="0" applyProtection="0">
      <alignment horizontal="left" vertical="center" indent="1"/>
    </xf>
    <xf numFmtId="0" fontId="0" fillId="0" borderId="0">
      <alignment/>
      <protection/>
    </xf>
    <xf numFmtId="0" fontId="0" fillId="45" borderId="10" applyNumberFormat="0" applyProtection="0">
      <alignment horizontal="left" vertical="top" indent="1"/>
    </xf>
    <xf numFmtId="0" fontId="0" fillId="0" borderId="0">
      <alignment/>
      <protection/>
    </xf>
    <xf numFmtId="0" fontId="7" fillId="0" borderId="10" applyNumberFormat="0" applyProtection="0">
      <alignment horizontal="left" vertical="center" indent="1"/>
    </xf>
    <xf numFmtId="0" fontId="0" fillId="33" borderId="10" applyNumberFormat="0" applyProtection="0">
      <alignment horizontal="left" vertical="center" indent="1"/>
    </xf>
    <xf numFmtId="0" fontId="0" fillId="0" borderId="0">
      <alignment/>
      <protection/>
    </xf>
    <xf numFmtId="0" fontId="0" fillId="33" borderId="10" applyNumberFormat="0" applyProtection="0">
      <alignment horizontal="left" vertical="top" indent="1"/>
    </xf>
    <xf numFmtId="0" fontId="0" fillId="0" borderId="0">
      <alignment/>
      <protection/>
    </xf>
    <xf numFmtId="0" fontId="7" fillId="0" borderId="10" applyNumberFormat="0" applyProtection="0">
      <alignment horizontal="left" vertical="center" indent="1"/>
    </xf>
    <xf numFmtId="0" fontId="0" fillId="46" borderId="10" applyNumberFormat="0" applyProtection="0">
      <alignment horizontal="left" vertical="center" indent="1"/>
    </xf>
    <xf numFmtId="0" fontId="0" fillId="46" borderId="10" applyNumberFormat="0" applyProtection="0">
      <alignment horizontal="left" vertical="center" indent="1"/>
    </xf>
    <xf numFmtId="0" fontId="0" fillId="0" borderId="0">
      <alignment/>
      <protection/>
    </xf>
    <xf numFmtId="0" fontId="0" fillId="46" borderId="10" applyNumberFormat="0" applyProtection="0">
      <alignment horizontal="left" vertical="top" indent="1"/>
    </xf>
    <xf numFmtId="0" fontId="5" fillId="44" borderId="10" applyNumberFormat="0" applyProtection="0">
      <alignment horizontal="left" vertical="center" indent="1"/>
    </xf>
    <xf numFmtId="0" fontId="8" fillId="0" borderId="10" applyNumberFormat="0" applyProtection="0">
      <alignment horizontal="left" vertical="center"/>
    </xf>
    <xf numFmtId="0" fontId="0" fillId="44" borderId="10" applyNumberFormat="0" applyProtection="0">
      <alignment horizontal="left" vertical="center" indent="1"/>
    </xf>
    <xf numFmtId="0" fontId="0" fillId="44" borderId="10" applyNumberFormat="0" applyProtection="0">
      <alignment horizontal="left" vertical="center" indent="1"/>
    </xf>
    <xf numFmtId="0" fontId="0" fillId="0" borderId="0">
      <alignment/>
      <protection/>
    </xf>
    <xf numFmtId="0" fontId="0" fillId="44" borderId="10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4" fillId="47" borderId="10" applyNumberFormat="0" applyProtection="0">
      <alignment vertical="center"/>
    </xf>
    <xf numFmtId="0" fontId="0" fillId="0" borderId="0">
      <alignment/>
      <protection/>
    </xf>
    <xf numFmtId="4" fontId="16" fillId="47" borderId="10" applyNumberFormat="0" applyProtection="0">
      <alignment vertical="center"/>
    </xf>
    <xf numFmtId="0" fontId="0" fillId="0" borderId="0">
      <alignment/>
      <protection/>
    </xf>
    <xf numFmtId="4" fontId="4" fillId="47" borderId="10" applyNumberFormat="0" applyProtection="0">
      <alignment horizontal="left" vertical="center" indent="1"/>
    </xf>
    <xf numFmtId="0" fontId="0" fillId="0" borderId="0">
      <alignment/>
      <protection/>
    </xf>
    <xf numFmtId="0" fontId="4" fillId="47" borderId="10" applyNumberFormat="0" applyProtection="0">
      <alignment horizontal="left" vertical="top" indent="1"/>
    </xf>
    <xf numFmtId="4" fontId="4" fillId="48" borderId="9" applyNumberFormat="0" applyProtection="0">
      <alignment horizontal="right" vertical="center"/>
    </xf>
    <xf numFmtId="4" fontId="10" fillId="0" borderId="10" applyNumberFormat="0" applyProtection="0">
      <alignment horizontal="right" vertical="center"/>
    </xf>
    <xf numFmtId="4" fontId="4" fillId="44" borderId="10" applyNumberFormat="0" applyProtection="0">
      <alignment horizontal="right" vertical="center"/>
    </xf>
    <xf numFmtId="4" fontId="4" fillId="44" borderId="10" applyNumberFormat="0" applyProtection="0">
      <alignment horizontal="right" vertical="center"/>
    </xf>
    <xf numFmtId="0" fontId="0" fillId="0" borderId="0">
      <alignment/>
      <protection/>
    </xf>
    <xf numFmtId="4" fontId="16" fillId="44" borderId="10" applyNumberFormat="0" applyProtection="0">
      <alignment horizontal="right" vertical="center"/>
    </xf>
    <xf numFmtId="0" fontId="0" fillId="0" borderId="0">
      <alignment/>
      <protection/>
    </xf>
    <xf numFmtId="4" fontId="4" fillId="33" borderId="10" applyNumberFormat="0" applyProtection="0">
      <alignment horizontal="left" vertical="center" indent="1"/>
    </xf>
    <xf numFmtId="0" fontId="0" fillId="0" borderId="0">
      <alignment/>
      <protection/>
    </xf>
    <xf numFmtId="0" fontId="13" fillId="33" borderId="10" applyNumberFormat="0" applyProtection="0">
      <alignment horizontal="center" vertical="top" wrapText="1"/>
    </xf>
    <xf numFmtId="0" fontId="0" fillId="0" borderId="0">
      <alignment/>
      <protection/>
    </xf>
    <xf numFmtId="4" fontId="17" fillId="49" borderId="0" applyNumberFormat="0" applyProtection="0">
      <alignment horizontal="left" vertical="top" indent="1"/>
    </xf>
    <xf numFmtId="4" fontId="17" fillId="49" borderId="0" applyNumberFormat="0" applyProtection="0">
      <alignment horizontal="left" vertical="center" indent="1"/>
    </xf>
    <xf numFmtId="4" fontId="6" fillId="44" borderId="10" applyNumberFormat="0" applyProtection="0">
      <alignment horizontal="right" vertical="center"/>
    </xf>
    <xf numFmtId="4" fontId="18" fillId="44" borderId="10" applyNumberFormat="0" applyProtection="0">
      <alignment horizontal="right" vertical="center"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50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7" fillId="0" borderId="0" xfId="53" applyFont="1" applyFill="1" applyBorder="1" applyAlignment="1">
      <alignment horizontal="left" vertical="top"/>
      <protection/>
    </xf>
    <xf numFmtId="0" fontId="8" fillId="0" borderId="0" xfId="53" applyFont="1" applyFill="1" applyBorder="1" applyAlignment="1">
      <alignment horizontal="center" vertical="top"/>
      <protection/>
    </xf>
    <xf numFmtId="0" fontId="8" fillId="0" borderId="0" xfId="53" applyFont="1" applyFill="1" applyBorder="1" applyAlignment="1">
      <alignment vertical="top" wrapText="1"/>
      <protection/>
    </xf>
    <xf numFmtId="0" fontId="7" fillId="0" borderId="0" xfId="53" applyFont="1" applyFill="1" applyBorder="1" applyAlignment="1">
      <alignment horizontal="center" vertical="top"/>
      <protection/>
    </xf>
    <xf numFmtId="0" fontId="7" fillId="0" borderId="0" xfId="53" applyFont="1" applyFill="1" applyBorder="1" applyAlignment="1">
      <alignment vertical="top" wrapText="1"/>
      <protection/>
    </xf>
    <xf numFmtId="4" fontId="8" fillId="0" borderId="0" xfId="53" applyNumberFormat="1" applyFont="1" applyFill="1" applyBorder="1">
      <alignment/>
      <protection/>
    </xf>
    <xf numFmtId="0" fontId="8" fillId="0" borderId="0" xfId="53" applyFont="1" applyFill="1" applyBorder="1">
      <alignment/>
      <protection/>
    </xf>
    <xf numFmtId="0" fontId="8" fillId="0" borderId="0" xfId="53" applyFont="1" applyFill="1" applyBorder="1" applyAlignment="1">
      <alignment horizontal="left"/>
      <protection/>
    </xf>
    <xf numFmtId="0" fontId="8" fillId="0" borderId="0" xfId="53" applyFont="1" applyFill="1" applyBorder="1" applyAlignment="1">
      <alignment horizontal="left" vertical="top"/>
      <protection/>
    </xf>
    <xf numFmtId="0" fontId="8" fillId="0" borderId="0" xfId="53" applyFont="1" applyFill="1" applyBorder="1" applyAlignment="1">
      <alignment horizontal="justify" vertical="top" wrapText="1"/>
      <protection/>
    </xf>
    <xf numFmtId="0" fontId="7" fillId="0" borderId="0" xfId="53" applyFont="1" applyFill="1" applyBorder="1" applyAlignment="1">
      <alignment horizontal="justify" vertical="top"/>
      <protection/>
    </xf>
    <xf numFmtId="0" fontId="7" fillId="0" borderId="0" xfId="53" applyFont="1" applyFill="1" applyBorder="1" applyAlignment="1">
      <alignment horizontal="justify" vertical="top" wrapText="1"/>
      <protection/>
    </xf>
    <xf numFmtId="3" fontId="8" fillId="0" borderId="0" xfId="53" applyNumberFormat="1" applyFont="1" applyFill="1" applyBorder="1">
      <alignment/>
      <protection/>
    </xf>
    <xf numFmtId="0" fontId="8" fillId="0" borderId="0" xfId="53" applyFont="1" applyFill="1" applyBorder="1" applyAlignment="1">
      <alignment horizontal="justify" vertical="top"/>
      <protection/>
    </xf>
    <xf numFmtId="0" fontId="7" fillId="0" borderId="0" xfId="53" applyFont="1" applyFill="1" applyBorder="1">
      <alignment/>
      <protection/>
    </xf>
    <xf numFmtId="0" fontId="7" fillId="0" borderId="0" xfId="53" applyFont="1" applyFill="1" applyBorder="1" applyAlignment="1">
      <alignment horizontal="left" vertical="top" wrapText="1"/>
      <protection/>
    </xf>
    <xf numFmtId="0" fontId="8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 wrapText="1"/>
      <protection/>
    </xf>
    <xf numFmtId="3" fontId="7" fillId="0" borderId="13" xfId="51" applyNumberFormat="1" applyFont="1" applyFill="1" applyBorder="1" applyAlignment="1">
      <alignment horizontal="center" vertical="center" wrapText="1"/>
      <protection/>
    </xf>
    <xf numFmtId="4" fontId="7" fillId="0" borderId="13" xfId="52" applyNumberFormat="1" applyFont="1" applyFill="1" applyBorder="1" applyAlignment="1">
      <alignment horizontal="center" vertical="center" wrapText="1"/>
      <protection/>
    </xf>
    <xf numFmtId="0" fontId="8" fillId="0" borderId="0" xfId="53" applyFont="1" applyFill="1" applyBorder="1" applyAlignment="1">
      <alignment vertical="center"/>
      <protection/>
    </xf>
    <xf numFmtId="4" fontId="8" fillId="0" borderId="0" xfId="53" applyNumberFormat="1" applyFont="1" applyFill="1" applyBorder="1" applyAlignment="1">
      <alignment horizontal="justify" vertical="top"/>
      <protection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3" fontId="11" fillId="0" borderId="13" xfId="51" applyNumberFormat="1" applyFont="1" applyFill="1" applyBorder="1" applyAlignment="1">
      <alignment horizontal="center" vertical="center" wrapText="1"/>
      <protection/>
    </xf>
    <xf numFmtId="4" fontId="11" fillId="0" borderId="13" xfId="52" applyNumberFormat="1" applyFont="1" applyFill="1" applyBorder="1" applyAlignment="1">
      <alignment horizontal="center" vertical="center" wrapText="1"/>
      <protection/>
    </xf>
    <xf numFmtId="0" fontId="12" fillId="0" borderId="0" xfId="53" applyFont="1" applyFill="1" applyBorder="1" applyAlignment="1">
      <alignment vertical="center"/>
      <protection/>
    </xf>
    <xf numFmtId="4" fontId="7" fillId="0" borderId="13" xfId="51" applyNumberFormat="1" applyFont="1" applyFill="1" applyBorder="1" applyAlignment="1">
      <alignment horizontal="center" vertical="center" wrapText="1"/>
      <protection/>
    </xf>
    <xf numFmtId="2" fontId="7" fillId="0" borderId="0" xfId="54" applyNumberFormat="1" applyFont="1" applyFill="1" applyBorder="1" applyAlignment="1">
      <alignment horizontal="right" vertical="center"/>
      <protection/>
    </xf>
    <xf numFmtId="4" fontId="19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2" fontId="8" fillId="0" borderId="0" xfId="53" applyNumberFormat="1" applyFont="1" applyFill="1" applyBorder="1" applyAlignment="1">
      <alignment vertical="center"/>
      <protection/>
    </xf>
    <xf numFmtId="3" fontId="7" fillId="0" borderId="0" xfId="55" applyNumberFormat="1" applyFont="1" applyFill="1" applyBorder="1" applyAlignment="1">
      <alignment vertical="center"/>
    </xf>
    <xf numFmtId="4" fontId="7" fillId="0" borderId="0" xfId="55" applyNumberFormat="1" applyFont="1" applyFill="1" applyBorder="1" applyAlignment="1">
      <alignment vertical="center"/>
    </xf>
    <xf numFmtId="4" fontId="8" fillId="0" borderId="0" xfId="53" applyNumberFormat="1" applyFont="1" applyBorder="1" applyAlignment="1">
      <alignment vertical="center"/>
      <protection/>
    </xf>
    <xf numFmtId="3" fontId="7" fillId="0" borderId="0" xfId="54" applyNumberFormat="1" applyFont="1" applyFill="1" applyBorder="1" applyAlignment="1">
      <alignment vertical="center"/>
      <protection/>
    </xf>
    <xf numFmtId="3" fontId="8" fillId="0" borderId="0" xfId="54" applyNumberFormat="1" applyFont="1" applyFill="1" applyBorder="1" applyAlignment="1">
      <alignment vertical="center"/>
      <protection/>
    </xf>
    <xf numFmtId="2" fontId="8" fillId="0" borderId="0" xfId="54" applyNumberFormat="1" applyFont="1" applyFill="1" applyBorder="1" applyAlignment="1">
      <alignment horizontal="right" vertical="center"/>
      <protection/>
    </xf>
    <xf numFmtId="3" fontId="8" fillId="0" borderId="0" xfId="53" applyNumberFormat="1" applyFont="1" applyFill="1" applyBorder="1" applyAlignment="1">
      <alignment vertical="center"/>
      <protection/>
    </xf>
    <xf numFmtId="4" fontId="8" fillId="0" borderId="0" xfId="54" applyNumberFormat="1" applyFont="1" applyFill="1" applyBorder="1" applyAlignment="1">
      <alignment vertical="center"/>
      <protection/>
    </xf>
    <xf numFmtId="4" fontId="7" fillId="0" borderId="0" xfId="156" applyNumberFormat="1" applyFont="1" applyFill="1" applyBorder="1" applyAlignment="1">
      <alignment vertical="center"/>
    </xf>
    <xf numFmtId="4" fontId="7" fillId="0" borderId="0" xfId="54" applyNumberFormat="1" applyFont="1" applyFill="1" applyBorder="1" applyAlignment="1">
      <alignment vertical="center"/>
      <protection/>
    </xf>
    <xf numFmtId="2" fontId="8" fillId="0" borderId="0" xfId="53" applyNumberFormat="1" applyFont="1" applyFill="1" applyBorder="1" applyAlignment="1">
      <alignment horizontal="right" vertical="center"/>
      <protection/>
    </xf>
    <xf numFmtId="4" fontId="8" fillId="0" borderId="0" xfId="53" applyNumberFormat="1" applyFont="1" applyFill="1" applyBorder="1" applyAlignment="1">
      <alignment vertical="center"/>
      <protection/>
    </xf>
    <xf numFmtId="3" fontId="7" fillId="0" borderId="0" xfId="53" applyNumberFormat="1" applyFont="1" applyFill="1" applyBorder="1" applyAlignment="1">
      <alignment vertical="center"/>
      <protection/>
    </xf>
    <xf numFmtId="4" fontId="7" fillId="0" borderId="0" xfId="53" applyNumberFormat="1" applyFont="1" applyFill="1" applyBorder="1" applyAlignment="1">
      <alignment vertical="center"/>
      <protection/>
    </xf>
    <xf numFmtId="0" fontId="7" fillId="0" borderId="13" xfId="53" applyFont="1" applyFill="1" applyBorder="1" applyAlignment="1">
      <alignment horizontal="center" vertical="center" wrapText="1"/>
      <protection/>
    </xf>
    <xf numFmtId="0" fontId="11" fillId="0" borderId="13" xfId="53" applyFont="1" applyFill="1" applyBorder="1" applyAlignment="1">
      <alignment horizontal="center" vertical="center"/>
      <protection/>
    </xf>
    <xf numFmtId="3" fontId="7" fillId="0" borderId="0" xfId="156" applyNumberFormat="1" applyFont="1" applyFill="1" applyBorder="1" applyAlignment="1">
      <alignment vertical="center"/>
    </xf>
    <xf numFmtId="0" fontId="7" fillId="0" borderId="0" xfId="113" applyFont="1" applyFill="1" applyBorder="1" applyAlignment="1" applyProtection="1">
      <alignment horizontal="left" vertical="top"/>
      <protection locked="0"/>
    </xf>
    <xf numFmtId="0" fontId="8" fillId="0" borderId="0" xfId="0" applyFont="1" applyFill="1" applyBorder="1" applyAlignment="1">
      <alignment vertical="top" wrapText="1"/>
    </xf>
    <xf numFmtId="4" fontId="8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2" fontId="8" fillId="0" borderId="0" xfId="0" applyNumberFormat="1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7" fillId="0" borderId="13" xfId="53" applyFont="1" applyFill="1" applyBorder="1" applyAlignment="1">
      <alignment horizontal="center" vertical="top" wrapText="1"/>
      <protection/>
    </xf>
    <xf numFmtId="4" fontId="7" fillId="0" borderId="13" xfId="51" applyNumberFormat="1" applyFont="1" applyFill="1" applyBorder="1" applyAlignment="1">
      <alignment horizontal="center" vertical="top" wrapText="1"/>
      <protection/>
    </xf>
    <xf numFmtId="3" fontId="7" fillId="0" borderId="13" xfId="51" applyNumberFormat="1" applyFont="1" applyFill="1" applyBorder="1" applyAlignment="1">
      <alignment horizontal="center" vertical="top" wrapText="1"/>
      <protection/>
    </xf>
    <xf numFmtId="4" fontId="7" fillId="0" borderId="13" xfId="52" applyNumberFormat="1" applyFont="1" applyFill="1" applyBorder="1" applyAlignment="1">
      <alignment horizontal="center" vertical="top" wrapText="1"/>
      <protection/>
    </xf>
    <xf numFmtId="0" fontId="11" fillId="0" borderId="13" xfId="53" applyFont="1" applyFill="1" applyBorder="1" applyAlignment="1">
      <alignment horizontal="center" vertical="top"/>
      <protection/>
    </xf>
    <xf numFmtId="3" fontId="11" fillId="0" borderId="13" xfId="51" applyNumberFormat="1" applyFont="1" applyFill="1" applyBorder="1" applyAlignment="1">
      <alignment horizontal="center" vertical="top" wrapText="1"/>
      <protection/>
    </xf>
    <xf numFmtId="4" fontId="11" fillId="0" borderId="13" xfId="52" applyNumberFormat="1" applyFont="1" applyFill="1" applyBorder="1" applyAlignment="1">
      <alignment horizontal="center" vertical="top" wrapText="1"/>
      <protection/>
    </xf>
    <xf numFmtId="0" fontId="7" fillId="0" borderId="0" xfId="113" applyFont="1" applyFill="1" applyBorder="1" applyAlignment="1" applyProtection="1" quotePrefix="1">
      <alignment horizontal="left" vertical="top"/>
      <protection locked="0"/>
    </xf>
    <xf numFmtId="0" fontId="7" fillId="0" borderId="0" xfId="113" applyFont="1" applyFill="1" applyBorder="1" applyAlignment="1" applyProtection="1" quotePrefix="1">
      <alignment vertical="top"/>
      <protection locked="0"/>
    </xf>
    <xf numFmtId="0" fontId="7" fillId="0" borderId="0" xfId="113" applyFont="1" applyFill="1" applyBorder="1" applyAlignment="1" applyProtection="1">
      <alignment horizontal="left" vertical="top" wrapText="1"/>
      <protection locked="0"/>
    </xf>
    <xf numFmtId="4" fontId="9" fillId="0" borderId="0" xfId="136" applyNumberFormat="1" applyFont="1" applyFill="1" applyBorder="1" applyAlignment="1" applyProtection="1">
      <alignment horizontal="right" vertical="top"/>
      <protection locked="0"/>
    </xf>
    <xf numFmtId="3" fontId="9" fillId="0" borderId="0" xfId="136" applyNumberFormat="1" applyFont="1" applyFill="1" applyBorder="1" applyAlignment="1" applyProtection="1">
      <alignment horizontal="right" vertical="top"/>
      <protection locked="0"/>
    </xf>
    <xf numFmtId="0" fontId="7" fillId="0" borderId="0" xfId="119" applyFont="1" applyFill="1" applyBorder="1" applyAlignment="1" applyProtection="1" quotePrefix="1">
      <alignment horizontal="left" vertical="top"/>
      <protection locked="0"/>
    </xf>
    <xf numFmtId="0" fontId="7" fillId="0" borderId="0" xfId="119" applyFont="1" applyFill="1" applyBorder="1" applyAlignment="1" applyProtection="1" quotePrefix="1">
      <alignment vertical="top"/>
      <protection locked="0"/>
    </xf>
    <xf numFmtId="0" fontId="7" fillId="0" borderId="0" xfId="119" applyFont="1" applyFill="1" applyBorder="1" applyAlignment="1" applyProtection="1" quotePrefix="1">
      <alignment horizontal="left" vertical="top" wrapText="1"/>
      <protection locked="0"/>
    </xf>
    <xf numFmtId="0" fontId="8" fillId="0" borderId="0" xfId="0" applyFont="1" applyFill="1" applyBorder="1" applyAlignment="1">
      <alignment horizontal="left" vertical="top"/>
    </xf>
    <xf numFmtId="0" fontId="8" fillId="0" borderId="0" xfId="119" applyFont="1" applyFill="1" applyBorder="1" applyAlignment="1" applyProtection="1" quotePrefix="1">
      <alignment vertical="top"/>
      <protection locked="0"/>
    </xf>
    <xf numFmtId="0" fontId="8" fillId="0" borderId="0" xfId="119" applyFont="1" applyFill="1" applyBorder="1" applyAlignment="1" applyProtection="1" quotePrefix="1">
      <alignment horizontal="left" vertical="top" wrapText="1"/>
      <protection locked="0"/>
    </xf>
    <xf numFmtId="4" fontId="8" fillId="0" borderId="0" xfId="0" applyNumberFormat="1" applyFont="1" applyFill="1" applyAlignment="1">
      <alignment horizontal="right" vertical="top"/>
    </xf>
    <xf numFmtId="3" fontId="10" fillId="0" borderId="0" xfId="136" applyNumberFormat="1" applyFont="1" applyFill="1" applyBorder="1" applyAlignment="1" applyProtection="1">
      <alignment horizontal="right" vertical="top"/>
      <protection locked="0"/>
    </xf>
    <xf numFmtId="3" fontId="7" fillId="0" borderId="0" xfId="54" applyNumberFormat="1" applyFont="1" applyFill="1" applyBorder="1" applyAlignment="1">
      <alignment horizontal="right" vertical="top"/>
      <protection/>
    </xf>
    <xf numFmtId="4" fontId="10" fillId="0" borderId="0" xfId="136" applyNumberFormat="1" applyFont="1" applyFill="1" applyBorder="1" applyAlignment="1" applyProtection="1">
      <alignment horizontal="right" vertical="top"/>
      <protection locked="0"/>
    </xf>
    <xf numFmtId="0" fontId="8" fillId="0" borderId="0" xfId="119" applyFont="1" applyFill="1" applyBorder="1" applyAlignment="1" applyProtection="1" quotePrefix="1">
      <alignment horizontal="left" vertical="top"/>
      <protection locked="0"/>
    </xf>
    <xf numFmtId="0" fontId="8" fillId="0" borderId="0" xfId="119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>
      <alignment horizontal="left" vertical="top"/>
    </xf>
    <xf numFmtId="0" fontId="7" fillId="0" borderId="0" xfId="119" applyFont="1" applyFill="1" applyBorder="1" applyAlignment="1" applyProtection="1">
      <alignment horizontal="left" vertical="top" wrapText="1"/>
      <protection locked="0"/>
    </xf>
    <xf numFmtId="3" fontId="8" fillId="0" borderId="0" xfId="54" applyNumberFormat="1" applyFont="1" applyFill="1" applyBorder="1" applyAlignment="1">
      <alignment horizontal="right" vertical="top"/>
      <protection/>
    </xf>
    <xf numFmtId="4" fontId="7" fillId="0" borderId="0" xfId="0" applyNumberFormat="1" applyFont="1" applyFill="1" applyAlignment="1">
      <alignment horizontal="right" vertical="top"/>
    </xf>
    <xf numFmtId="4" fontId="10" fillId="0" borderId="0" xfId="133" applyNumberFormat="1" applyFont="1" applyFill="1" applyBorder="1" applyAlignment="1">
      <alignment horizontal="right" vertical="top"/>
    </xf>
    <xf numFmtId="3" fontId="10" fillId="0" borderId="0" xfId="133" applyNumberFormat="1" applyFont="1" applyFill="1" applyBorder="1" applyAlignment="1">
      <alignment horizontal="right" vertical="top"/>
    </xf>
    <xf numFmtId="0" fontId="0" fillId="0" borderId="0" xfId="0" applyFill="1" applyAlignment="1">
      <alignment horizontal="right" vertical="top"/>
    </xf>
    <xf numFmtId="2" fontId="7" fillId="0" borderId="0" xfId="54" applyNumberFormat="1" applyFont="1" applyFill="1" applyBorder="1" applyAlignment="1">
      <alignment horizontal="right" vertical="top"/>
      <protection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vertical="top" wrapText="1"/>
    </xf>
    <xf numFmtId="4" fontId="7" fillId="0" borderId="0" xfId="136" applyNumberFormat="1" applyFont="1" applyFill="1" applyBorder="1" applyAlignment="1" applyProtection="1">
      <alignment horizontal="right" vertical="top"/>
      <protection locked="0"/>
    </xf>
    <xf numFmtId="3" fontId="7" fillId="0" borderId="0" xfId="136" applyNumberFormat="1" applyFont="1" applyFill="1" applyBorder="1" applyAlignment="1" applyProtection="1">
      <alignment horizontal="right" vertical="top"/>
      <protection locked="0"/>
    </xf>
    <xf numFmtId="3" fontId="8" fillId="0" borderId="0" xfId="133" applyNumberFormat="1" applyFont="1" applyFill="1" applyBorder="1" applyAlignment="1" applyProtection="1">
      <alignment horizontal="right" vertical="top"/>
      <protection locked="0"/>
    </xf>
    <xf numFmtId="4" fontId="8" fillId="0" borderId="0" xfId="136" applyNumberFormat="1" applyFont="1" applyFill="1" applyBorder="1" applyAlignment="1" applyProtection="1">
      <alignment horizontal="right" vertical="top"/>
      <protection locked="0"/>
    </xf>
    <xf numFmtId="3" fontId="8" fillId="0" borderId="0" xfId="136" applyNumberFormat="1" applyFont="1" applyFill="1" applyBorder="1" applyAlignment="1" applyProtection="1">
      <alignment horizontal="right" vertical="top"/>
      <protection locked="0"/>
    </xf>
    <xf numFmtId="2" fontId="7" fillId="0" borderId="0" xfId="136" applyNumberFormat="1" applyFont="1" applyFill="1" applyBorder="1" applyAlignment="1" applyProtection="1">
      <alignment horizontal="right" vertical="top"/>
      <protection locked="0"/>
    </xf>
    <xf numFmtId="2" fontId="8" fillId="0" borderId="0" xfId="136" applyNumberFormat="1" applyFont="1" applyFill="1" applyBorder="1" applyAlignment="1" applyProtection="1">
      <alignment horizontal="right" vertical="top"/>
      <protection locked="0"/>
    </xf>
    <xf numFmtId="0" fontId="0" fillId="0" borderId="0" xfId="0" applyFill="1" applyAlignment="1">
      <alignment vertical="top" wrapText="1"/>
    </xf>
    <xf numFmtId="4" fontId="0" fillId="0" borderId="0" xfId="0" applyNumberFormat="1" applyFill="1" applyAlignment="1">
      <alignment vertical="top"/>
    </xf>
  </cellXfs>
  <cellStyles count="14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Polugodišnji-sabor" xfId="51"/>
    <cellStyle name="Obično_prihodi 2005" xfId="52"/>
    <cellStyle name="Obično_Rebalans 04 - PRIHODI- Zadnji" xfId="53"/>
    <cellStyle name="Obično_ZR - Prihodi -031" xfId="54"/>
    <cellStyle name="Percent" xfId="55"/>
    <cellStyle name="Povezana ćelija" xfId="56"/>
    <cellStyle name="Followed Hyperlink" xfId="57"/>
    <cellStyle name="Provjera ćelije" xfId="58"/>
    <cellStyle name="SAPBEXaggData" xfId="59"/>
    <cellStyle name="SAPBEXaggData 2" xfId="60"/>
    <cellStyle name="SAPBEXaggData 3" xfId="61"/>
    <cellStyle name="SAPBEXaggDataEmph" xfId="62"/>
    <cellStyle name="SAPBEXaggDataEmph 2" xfId="63"/>
    <cellStyle name="SAPBEXaggItem" xfId="64"/>
    <cellStyle name="SAPBEXaggItem 2" xfId="65"/>
    <cellStyle name="SAPBEXaggItemX" xfId="66"/>
    <cellStyle name="SAPBEXaggItemX 2" xfId="67"/>
    <cellStyle name="SAPBEXchaText" xfId="68"/>
    <cellStyle name="SAPBEXchaText 2" xfId="69"/>
    <cellStyle name="SAPBEXexcBad7" xfId="70"/>
    <cellStyle name="SAPBEXexcBad7 2" xfId="71"/>
    <cellStyle name="SAPBEXexcBad8" xfId="72"/>
    <cellStyle name="SAPBEXexcBad8 2" xfId="73"/>
    <cellStyle name="SAPBEXexcBad9" xfId="74"/>
    <cellStyle name="SAPBEXexcBad9 2" xfId="75"/>
    <cellStyle name="SAPBEXexcCritical4" xfId="76"/>
    <cellStyle name="SAPBEXexcCritical4 2" xfId="77"/>
    <cellStyle name="SAPBEXexcCritical5" xfId="78"/>
    <cellStyle name="SAPBEXexcCritical5 2" xfId="79"/>
    <cellStyle name="SAPBEXexcCritical6" xfId="80"/>
    <cellStyle name="SAPBEXexcCritical6 2" xfId="81"/>
    <cellStyle name="SAPBEXexcGood1" xfId="82"/>
    <cellStyle name="SAPBEXexcGood1 2" xfId="83"/>
    <cellStyle name="SAPBEXexcGood2" xfId="84"/>
    <cellStyle name="SAPBEXexcGood2 2" xfId="85"/>
    <cellStyle name="SAPBEXexcGood3" xfId="86"/>
    <cellStyle name="SAPBEXexcGood3 2" xfId="87"/>
    <cellStyle name="SAPBEXfilterDrill" xfId="88"/>
    <cellStyle name="SAPBEXfilterDrill 2" xfId="89"/>
    <cellStyle name="SAPBEXfilterItem" xfId="90"/>
    <cellStyle name="SAPBEXfilterItem 2" xfId="91"/>
    <cellStyle name="SAPBEXfilterText" xfId="92"/>
    <cellStyle name="SAPBEXfilterText 2" xfId="93"/>
    <cellStyle name="SAPBEXformats" xfId="94"/>
    <cellStyle name="SAPBEXformats 2" xfId="95"/>
    <cellStyle name="SAPBEXheaderItem" xfId="96"/>
    <cellStyle name="SAPBEXheaderItem 2" xfId="97"/>
    <cellStyle name="SAPBEXheaderText" xfId="98"/>
    <cellStyle name="SAPBEXheaderText 2" xfId="99"/>
    <cellStyle name="SAPBEXHLevel0" xfId="100"/>
    <cellStyle name="SAPBEXHLevel0 2" xfId="101"/>
    <cellStyle name="SAPBEXHLevel0 3" xfId="102"/>
    <cellStyle name="SAPBEXHLevel0X" xfId="103"/>
    <cellStyle name="SAPBEXHLevel0X 2" xfId="104"/>
    <cellStyle name="SAPBEXHLevel1" xfId="105"/>
    <cellStyle name="SAPBEXHLevel1 2" xfId="106"/>
    <cellStyle name="SAPBEXHLevel1 3" xfId="107"/>
    <cellStyle name="SAPBEXHLevel1X" xfId="108"/>
    <cellStyle name="SAPBEXHLevel1X 2" xfId="109"/>
    <cellStyle name="SAPBEXHLevel2" xfId="110"/>
    <cellStyle name="SAPBEXHLevel2 2" xfId="111"/>
    <cellStyle name="SAPBEXHLevel2 3" xfId="112"/>
    <cellStyle name="SAPBEXHLevel2_Knjiga1(1)" xfId="113"/>
    <cellStyle name="SAPBEXHLevel2X" xfId="114"/>
    <cellStyle name="SAPBEXHLevel2X 2" xfId="115"/>
    <cellStyle name="SAPBEXHLevel3" xfId="116"/>
    <cellStyle name="SAPBEXHLevel3 2" xfId="117"/>
    <cellStyle name="SAPBEXHLevel3 3" xfId="118"/>
    <cellStyle name="SAPBEXHLevel3_1prihodi-rashodi06" xfId="119"/>
    <cellStyle name="SAPBEXHLevel3X" xfId="120"/>
    <cellStyle name="SAPBEXHLevel3X 2" xfId="121"/>
    <cellStyle name="SAPBEXinputData" xfId="122"/>
    <cellStyle name="SAPBEXinputData 2" xfId="123"/>
    <cellStyle name="SAPBEXinputData 3" xfId="124"/>
    <cellStyle name="SAPBEXresData" xfId="125"/>
    <cellStyle name="SAPBEXresData 2" xfId="126"/>
    <cellStyle name="SAPBEXresDataEmph" xfId="127"/>
    <cellStyle name="SAPBEXresDataEmph 2" xfId="128"/>
    <cellStyle name="SAPBEXresItem" xfId="129"/>
    <cellStyle name="SAPBEXresItem 2" xfId="130"/>
    <cellStyle name="SAPBEXresItemX" xfId="131"/>
    <cellStyle name="SAPBEXresItemX 2" xfId="132"/>
    <cellStyle name="SAPBEXstdData" xfId="133"/>
    <cellStyle name="SAPBEXstdData 2" xfId="134"/>
    <cellStyle name="SAPBEXstdData 3" xfId="135"/>
    <cellStyle name="SAPBEXstdData_1prihodi-rashodi06" xfId="136"/>
    <cellStyle name="SAPBEXstdDataEmph" xfId="137"/>
    <cellStyle name="SAPBEXstdDataEmph 2" xfId="138"/>
    <cellStyle name="SAPBEXstdItem" xfId="139"/>
    <cellStyle name="SAPBEXstdItem 2" xfId="140"/>
    <cellStyle name="SAPBEXstdItemX" xfId="141"/>
    <cellStyle name="SAPBEXstdItemX 2" xfId="142"/>
    <cellStyle name="SAPBEXtitle" xfId="143"/>
    <cellStyle name="SAPBEXtitle 2" xfId="144"/>
    <cellStyle name="SAPBEXtitle 3" xfId="145"/>
    <cellStyle name="SAPBEXundefined" xfId="146"/>
    <cellStyle name="SAPBEXundefined 2" xfId="147"/>
    <cellStyle name="Tekst objašnjenja" xfId="148"/>
    <cellStyle name="Tekst upozorenja" xfId="149"/>
    <cellStyle name="Ukupni zbroj" xfId="150"/>
    <cellStyle name="Unos" xfId="151"/>
    <cellStyle name="Currency" xfId="152"/>
    <cellStyle name="Currency [0]" xfId="153"/>
    <cellStyle name="Comma" xfId="154"/>
    <cellStyle name="Comma [0]" xfId="155"/>
    <cellStyle name="Zarez_Bilanca 31 12 06 konačno" xfId="1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109</xdr:row>
      <xdr:rowOff>0</xdr:rowOff>
    </xdr:from>
    <xdr:to>
      <xdr:col>12</xdr:col>
      <xdr:colOff>190500</xdr:colOff>
      <xdr:row>109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176498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Basis%20(1)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2"/>
  <sheetViews>
    <sheetView zoomScalePageLayoutView="0" workbookViewId="0" topLeftCell="A145">
      <selection activeCell="D68" sqref="D68"/>
    </sheetView>
  </sheetViews>
  <sheetFormatPr defaultColWidth="9.140625" defaultRowHeight="12.75"/>
  <cols>
    <col min="1" max="1" width="4.421875" style="7" customWidth="1"/>
    <col min="2" max="2" width="6.28125" style="8" customWidth="1"/>
    <col min="3" max="3" width="41.00390625" style="18" customWidth="1"/>
    <col min="4" max="4" width="16.8515625" style="44" customWidth="1"/>
    <col min="5" max="5" width="18.00390625" style="39" customWidth="1"/>
    <col min="6" max="6" width="14.421875" style="39" customWidth="1"/>
    <col min="7" max="7" width="16.8515625" style="39" bestFit="1" customWidth="1"/>
    <col min="8" max="8" width="8.421875" style="32" bestFit="1" customWidth="1"/>
    <col min="9" max="9" width="8.28125" style="32" bestFit="1" customWidth="1"/>
    <col min="10" max="10" width="14.57421875" style="7" bestFit="1" customWidth="1"/>
    <col min="11" max="11" width="16.7109375" style="7" customWidth="1"/>
    <col min="12" max="16384" width="9.140625" style="7" customWidth="1"/>
  </cols>
  <sheetData>
    <row r="1" spans="1:9" ht="12.75">
      <c r="A1" s="1" t="s">
        <v>0</v>
      </c>
      <c r="B1" s="2"/>
      <c r="C1" s="3"/>
      <c r="D1" s="46"/>
      <c r="E1" s="45"/>
      <c r="F1" s="45"/>
      <c r="G1" s="44"/>
      <c r="H1" s="43"/>
      <c r="I1" s="43"/>
    </row>
    <row r="2" spans="1:9" ht="15" customHeight="1">
      <c r="A2" s="1" t="s">
        <v>1</v>
      </c>
      <c r="B2" s="2"/>
      <c r="C2" s="3"/>
      <c r="D2" s="46"/>
      <c r="E2" s="45"/>
      <c r="F2" s="45"/>
      <c r="G2" s="44"/>
      <c r="H2" s="43"/>
      <c r="I2" s="43"/>
    </row>
    <row r="3" spans="1:9" s="21" customFormat="1" ht="25.5" customHeight="1">
      <c r="A3" s="47" t="s">
        <v>350</v>
      </c>
      <c r="B3" s="47"/>
      <c r="C3" s="47"/>
      <c r="D3" s="28" t="s">
        <v>361</v>
      </c>
      <c r="E3" s="19" t="s">
        <v>363</v>
      </c>
      <c r="F3" s="19" t="s">
        <v>364</v>
      </c>
      <c r="G3" s="19" t="s">
        <v>369</v>
      </c>
      <c r="H3" s="20" t="s">
        <v>125</v>
      </c>
      <c r="I3" s="20" t="s">
        <v>125</v>
      </c>
    </row>
    <row r="4" spans="1:9" s="27" customFormat="1" ht="12.75" customHeight="1">
      <c r="A4" s="48">
        <v>1</v>
      </c>
      <c r="B4" s="48"/>
      <c r="C4" s="48"/>
      <c r="D4" s="25">
        <v>2</v>
      </c>
      <c r="E4" s="25">
        <v>3</v>
      </c>
      <c r="F4" s="25">
        <v>4</v>
      </c>
      <c r="G4" s="25">
        <v>5</v>
      </c>
      <c r="H4" s="26" t="s">
        <v>351</v>
      </c>
      <c r="I4" s="26" t="s">
        <v>352</v>
      </c>
    </row>
    <row r="5" spans="1:10" s="14" customFormat="1" ht="12.75">
      <c r="A5" s="1">
        <v>6</v>
      </c>
      <c r="B5" s="4" t="s">
        <v>2</v>
      </c>
      <c r="C5" s="5" t="s">
        <v>1</v>
      </c>
      <c r="D5" s="42">
        <f>+D6+D43+D51+D74+D94+D104+D114</f>
        <v>114044484836.98999</v>
      </c>
      <c r="E5" s="36">
        <f>+E6+E43+E51+E74+E94+E104+E111+E114</f>
        <v>107740591928</v>
      </c>
      <c r="F5" s="36">
        <f>+F6+F43+F51+F74+F94+F104+F111+F114</f>
        <v>107740591928</v>
      </c>
      <c r="G5" s="42">
        <f>+G6+G43+G51+G74+G94+G104+G111+G114</f>
        <v>109110878972.12</v>
      </c>
      <c r="H5" s="29">
        <f aca="true" t="shared" si="0" ref="H5:H14">G5/D5*100</f>
        <v>95.67396365381292</v>
      </c>
      <c r="I5" s="29">
        <f>G5/F5*100</f>
        <v>101.27183916442164</v>
      </c>
      <c r="J5" s="22"/>
    </row>
    <row r="6" spans="1:11" ht="13.5" customHeight="1">
      <c r="A6" s="1">
        <v>61</v>
      </c>
      <c r="B6" s="4" t="s">
        <v>2</v>
      </c>
      <c r="C6" s="5" t="s">
        <v>3</v>
      </c>
      <c r="D6" s="41">
        <f>D7+D15+D19+D21+D36+D40</f>
        <v>63074040447.91999</v>
      </c>
      <c r="E6" s="49">
        <f>E7+E15+E19+E21+E36+E40</f>
        <v>65802724975</v>
      </c>
      <c r="F6" s="49">
        <f>F7+F15+F19+F21+F36+F40</f>
        <v>65802724975</v>
      </c>
      <c r="G6" s="41">
        <f>G7+G15+G19+G21+G36+G40</f>
        <v>68014776516.009995</v>
      </c>
      <c r="H6" s="29">
        <f t="shared" si="0"/>
        <v>107.83323223469337</v>
      </c>
      <c r="I6" s="29">
        <f>G6/F6*100</f>
        <v>103.3616412418337</v>
      </c>
      <c r="J6" s="22"/>
      <c r="K6" s="6"/>
    </row>
    <row r="7" spans="1:11" ht="12.75">
      <c r="A7" s="1">
        <v>611</v>
      </c>
      <c r="B7" s="2" t="s">
        <v>2</v>
      </c>
      <c r="C7" s="5" t="s">
        <v>4</v>
      </c>
      <c r="D7" s="46">
        <f>SUM(D8:D14)</f>
        <v>1401941724.58</v>
      </c>
      <c r="E7" s="45">
        <v>1990890799</v>
      </c>
      <c r="F7" s="45">
        <v>1990890799</v>
      </c>
      <c r="G7" s="46">
        <f>SUM(G8:G14)</f>
        <v>2068143140.92</v>
      </c>
      <c r="H7" s="29">
        <f t="shared" si="0"/>
        <v>147.5199079005644</v>
      </c>
      <c r="I7" s="29">
        <f>G7/F7*100</f>
        <v>103.88029026799477</v>
      </c>
      <c r="J7" s="22"/>
      <c r="K7" s="6"/>
    </row>
    <row r="8" spans="1:11" ht="12.75">
      <c r="A8" s="1"/>
      <c r="B8" s="2">
        <v>6111</v>
      </c>
      <c r="C8" s="3" t="s">
        <v>5</v>
      </c>
      <c r="D8" s="40">
        <v>1561894130.81</v>
      </c>
      <c r="G8" s="40">
        <v>1561355570.18</v>
      </c>
      <c r="H8" s="38">
        <f t="shared" si="0"/>
        <v>99.96551874935847</v>
      </c>
      <c r="I8" s="38"/>
      <c r="J8" s="22"/>
      <c r="K8" s="6"/>
    </row>
    <row r="9" spans="1:11" ht="15" customHeight="1">
      <c r="A9" s="1"/>
      <c r="B9" s="2">
        <v>6112</v>
      </c>
      <c r="C9" s="3" t="s">
        <v>6</v>
      </c>
      <c r="D9" s="40">
        <v>140737230.75</v>
      </c>
      <c r="G9" s="40">
        <v>174211507.54</v>
      </c>
      <c r="H9" s="38">
        <f t="shared" si="0"/>
        <v>123.78494774382933</v>
      </c>
      <c r="I9" s="38"/>
      <c r="J9" s="22"/>
      <c r="K9" s="6"/>
    </row>
    <row r="10" spans="1:11" ht="25.5">
      <c r="A10" s="1"/>
      <c r="B10" s="2">
        <v>6113</v>
      </c>
      <c r="C10" s="3" t="s">
        <v>7</v>
      </c>
      <c r="D10" s="40">
        <v>43101889.25</v>
      </c>
      <c r="G10" s="40">
        <v>62500200.12</v>
      </c>
      <c r="H10" s="38">
        <f t="shared" si="0"/>
        <v>145.00570904789282</v>
      </c>
      <c r="I10" s="38"/>
      <c r="J10" s="22"/>
      <c r="K10" s="6"/>
    </row>
    <row r="11" spans="1:11" ht="12.75">
      <c r="A11" s="1"/>
      <c r="B11" s="2">
        <v>6114</v>
      </c>
      <c r="C11" s="3" t="s">
        <v>8</v>
      </c>
      <c r="D11" s="40">
        <v>73118177.09</v>
      </c>
      <c r="G11" s="40">
        <v>316383310.91</v>
      </c>
      <c r="H11" s="38">
        <f t="shared" si="0"/>
        <v>432.70131108516125</v>
      </c>
      <c r="I11" s="38"/>
      <c r="J11" s="22"/>
      <c r="K11" s="6"/>
    </row>
    <row r="12" spans="1:11" ht="12.75">
      <c r="A12" s="1"/>
      <c r="B12" s="2">
        <v>6115</v>
      </c>
      <c r="C12" s="3" t="s">
        <v>9</v>
      </c>
      <c r="D12" s="40">
        <v>149270174.34</v>
      </c>
      <c r="G12" s="40">
        <v>70142901.48</v>
      </c>
      <c r="H12" s="38">
        <f t="shared" si="0"/>
        <v>46.99056713113504</v>
      </c>
      <c r="I12" s="38"/>
      <c r="J12" s="22"/>
      <c r="K12" s="6"/>
    </row>
    <row r="13" spans="1:11" ht="25.5">
      <c r="A13" s="1"/>
      <c r="B13" s="2">
        <v>6116</v>
      </c>
      <c r="C13" s="3" t="s">
        <v>10</v>
      </c>
      <c r="D13" s="40">
        <v>1829053.51</v>
      </c>
      <c r="G13" s="40">
        <v>3131998.73</v>
      </c>
      <c r="H13" s="38">
        <f t="shared" si="0"/>
        <v>171.2360361726104</v>
      </c>
      <c r="I13" s="38"/>
      <c r="J13" s="22"/>
      <c r="K13" s="6"/>
    </row>
    <row r="14" spans="1:11" ht="25.5">
      <c r="A14" s="1"/>
      <c r="B14" s="2">
        <v>6117</v>
      </c>
      <c r="C14" s="3" t="s">
        <v>11</v>
      </c>
      <c r="D14" s="40">
        <v>-568008931.17</v>
      </c>
      <c r="G14" s="40">
        <v>-119582348.04</v>
      </c>
      <c r="H14" s="38">
        <f t="shared" si="0"/>
        <v>21.052899255242536</v>
      </c>
      <c r="I14" s="38"/>
      <c r="J14" s="22"/>
      <c r="K14" s="6"/>
    </row>
    <row r="15" spans="1:11" ht="12.75">
      <c r="A15" s="1">
        <v>612</v>
      </c>
      <c r="B15" s="2" t="s">
        <v>2</v>
      </c>
      <c r="C15" s="5" t="s">
        <v>12</v>
      </c>
      <c r="D15" s="46">
        <f>SUM(D16:D18)</f>
        <v>5657765290.65</v>
      </c>
      <c r="E15" s="45">
        <v>6043650208</v>
      </c>
      <c r="F15" s="45">
        <v>6043650208</v>
      </c>
      <c r="G15" s="46">
        <f>SUM(G16:G18)</f>
        <v>6244055332.920001</v>
      </c>
      <c r="H15" s="29">
        <f aca="true" t="shared" si="1" ref="H15:H42">G15/D15*100</f>
        <v>110.36257271468828</v>
      </c>
      <c r="I15" s="29">
        <f>G15/F15*100</f>
        <v>103.3159616791641</v>
      </c>
      <c r="J15" s="22"/>
      <c r="K15" s="6"/>
    </row>
    <row r="16" spans="1:11" ht="12.75">
      <c r="A16" s="1"/>
      <c r="B16" s="2">
        <v>6121</v>
      </c>
      <c r="C16" s="3" t="s">
        <v>13</v>
      </c>
      <c r="D16" s="40">
        <v>5488816584.15</v>
      </c>
      <c r="G16" s="40">
        <v>6103681886.35</v>
      </c>
      <c r="H16" s="38">
        <f t="shared" si="1"/>
        <v>111.20214699787093</v>
      </c>
      <c r="I16" s="38"/>
      <c r="J16" s="22"/>
      <c r="K16" s="6"/>
    </row>
    <row r="17" spans="1:11" ht="25.5">
      <c r="A17" s="1"/>
      <c r="B17" s="2">
        <v>6122</v>
      </c>
      <c r="C17" s="3" t="s">
        <v>14</v>
      </c>
      <c r="D17" s="40">
        <v>110340437.5</v>
      </c>
      <c r="G17" s="40">
        <v>108113789.93</v>
      </c>
      <c r="H17" s="38">
        <f t="shared" si="1"/>
        <v>97.98202035405198</v>
      </c>
      <c r="I17" s="38"/>
      <c r="J17" s="22"/>
      <c r="K17" s="6"/>
    </row>
    <row r="18" spans="1:11" ht="25.5">
      <c r="A18" s="1"/>
      <c r="B18" s="2">
        <v>6123</v>
      </c>
      <c r="C18" s="3" t="s">
        <v>15</v>
      </c>
      <c r="D18" s="40">
        <v>58608269</v>
      </c>
      <c r="G18" s="40">
        <v>32259656.64</v>
      </c>
      <c r="H18" s="38">
        <f t="shared" si="1"/>
        <v>55.04284154851937</v>
      </c>
      <c r="I18" s="38"/>
      <c r="J18" s="22"/>
      <c r="K18" s="6"/>
    </row>
    <row r="19" spans="1:10" ht="12.75">
      <c r="A19" s="1">
        <v>613</v>
      </c>
      <c r="B19" s="2" t="s">
        <v>2</v>
      </c>
      <c r="C19" s="5" t="s">
        <v>16</v>
      </c>
      <c r="D19" s="46">
        <f>D20</f>
        <v>385980935.56</v>
      </c>
      <c r="E19" s="45">
        <v>164459114</v>
      </c>
      <c r="F19" s="45">
        <v>164459114</v>
      </c>
      <c r="G19" s="46">
        <f>G20</f>
        <v>172367523.83</v>
      </c>
      <c r="H19" s="29">
        <f t="shared" si="1"/>
        <v>44.65700451757307</v>
      </c>
      <c r="I19" s="29">
        <f>G19/F19*100</f>
        <v>104.80873916783962</v>
      </c>
      <c r="J19" s="22"/>
    </row>
    <row r="20" spans="1:10" ht="12.75">
      <c r="A20" s="1"/>
      <c r="B20" s="2">
        <v>6134</v>
      </c>
      <c r="C20" s="8" t="s">
        <v>17</v>
      </c>
      <c r="D20" s="40">
        <v>385980935.56</v>
      </c>
      <c r="G20" s="40">
        <v>172367523.83</v>
      </c>
      <c r="H20" s="38">
        <f t="shared" si="1"/>
        <v>44.65700451757307</v>
      </c>
      <c r="I20" s="38"/>
      <c r="J20" s="22"/>
    </row>
    <row r="21" spans="1:10" ht="12.75">
      <c r="A21" s="1">
        <v>614</v>
      </c>
      <c r="B21" s="4" t="s">
        <v>2</v>
      </c>
      <c r="C21" s="5" t="s">
        <v>18</v>
      </c>
      <c r="D21" s="46">
        <f>D22+D23+D24+D33+D34+D35</f>
        <v>55191815509.31999</v>
      </c>
      <c r="E21" s="45">
        <v>57231553253</v>
      </c>
      <c r="F21" s="45">
        <v>57231553253</v>
      </c>
      <c r="G21" s="46">
        <f>G22+G23+G24+G33+G34+G35</f>
        <v>59090677809.659996</v>
      </c>
      <c r="H21" s="29">
        <f t="shared" si="1"/>
        <v>107.06420374898089</v>
      </c>
      <c r="I21" s="29">
        <f>G21/F21*100</f>
        <v>103.24842582629459</v>
      </c>
      <c r="J21" s="22"/>
    </row>
    <row r="22" spans="1:10" ht="12.75">
      <c r="A22" s="1"/>
      <c r="B22" s="2">
        <v>6141</v>
      </c>
      <c r="C22" s="3" t="s">
        <v>19</v>
      </c>
      <c r="D22" s="40">
        <v>40923499623.46</v>
      </c>
      <c r="G22" s="40">
        <v>43577753428.34</v>
      </c>
      <c r="H22" s="38">
        <f t="shared" si="1"/>
        <v>106.48589155204704</v>
      </c>
      <c r="I22" s="38"/>
      <c r="J22" s="22"/>
    </row>
    <row r="23" spans="1:10" ht="12.75">
      <c r="A23" s="1"/>
      <c r="B23" s="2">
        <v>6142</v>
      </c>
      <c r="C23" s="3" t="s">
        <v>20</v>
      </c>
      <c r="D23" s="40">
        <v>153166252.99</v>
      </c>
      <c r="G23" s="40">
        <v>169137640.31</v>
      </c>
      <c r="H23" s="38">
        <f t="shared" si="1"/>
        <v>110.42748451974127</v>
      </c>
      <c r="I23" s="38"/>
      <c r="J23" s="22"/>
    </row>
    <row r="24" spans="1:10" ht="12.75">
      <c r="A24" s="1"/>
      <c r="B24" s="2">
        <v>6143</v>
      </c>
      <c r="C24" s="3" t="s">
        <v>21</v>
      </c>
      <c r="D24" s="40">
        <f>SUM(D25:D32)</f>
        <v>12846448716.819998</v>
      </c>
      <c r="E24" s="37"/>
      <c r="F24" s="37"/>
      <c r="G24" s="40">
        <f>SUM(G25:G32)</f>
        <v>13923204283.4</v>
      </c>
      <c r="H24" s="38">
        <f t="shared" si="1"/>
        <v>108.38173716577558</v>
      </c>
      <c r="I24" s="38"/>
      <c r="J24" s="22"/>
    </row>
    <row r="25" spans="1:10" ht="25.5">
      <c r="A25" s="9"/>
      <c r="B25" s="2"/>
      <c r="C25" s="10" t="s">
        <v>22</v>
      </c>
      <c r="D25" s="40">
        <v>781614112.02</v>
      </c>
      <c r="G25" s="40">
        <v>813669509.2</v>
      </c>
      <c r="H25" s="38">
        <f t="shared" si="1"/>
        <v>104.10117942947015</v>
      </c>
      <c r="I25" s="38"/>
      <c r="J25" s="22"/>
    </row>
    <row r="26" spans="1:10" ht="12.75">
      <c r="A26" s="9"/>
      <c r="B26" s="2"/>
      <c r="C26" s="3" t="s">
        <v>23</v>
      </c>
      <c r="D26" s="40">
        <v>7122178876.55</v>
      </c>
      <c r="G26" s="40">
        <v>7781808527.19</v>
      </c>
      <c r="H26" s="38">
        <f t="shared" si="1"/>
        <v>109.26162712385464</v>
      </c>
      <c r="I26" s="38"/>
      <c r="J26" s="22"/>
    </row>
    <row r="27" spans="1:10" ht="12.75">
      <c r="A27" s="9"/>
      <c r="B27" s="2"/>
      <c r="C27" s="3" t="s">
        <v>24</v>
      </c>
      <c r="D27" s="40">
        <v>233093905.82</v>
      </c>
      <c r="G27" s="40">
        <v>254792494.07</v>
      </c>
      <c r="H27" s="38">
        <f t="shared" si="1"/>
        <v>109.30894704160825</v>
      </c>
      <c r="I27" s="38"/>
      <c r="J27" s="22"/>
    </row>
    <row r="28" spans="1:10" ht="12.75">
      <c r="A28" s="9"/>
      <c r="B28" s="2"/>
      <c r="C28" s="3" t="s">
        <v>25</v>
      </c>
      <c r="D28" s="40">
        <v>597902634.5</v>
      </c>
      <c r="G28" s="40">
        <v>639328035.54</v>
      </c>
      <c r="H28" s="38">
        <f t="shared" si="1"/>
        <v>106.92845266932838</v>
      </c>
      <c r="I28" s="38"/>
      <c r="J28" s="22"/>
    </row>
    <row r="29" spans="1:10" ht="12.75">
      <c r="A29" s="9"/>
      <c r="B29" s="2"/>
      <c r="C29" s="3" t="s">
        <v>26</v>
      </c>
      <c r="D29" s="40">
        <v>117634994.27</v>
      </c>
      <c r="G29" s="40">
        <v>123125506.62</v>
      </c>
      <c r="H29" s="38">
        <f t="shared" si="1"/>
        <v>104.66741413477523</v>
      </c>
      <c r="I29" s="38"/>
      <c r="J29" s="22"/>
    </row>
    <row r="30" spans="1:10" ht="12.75">
      <c r="A30" s="9"/>
      <c r="B30" s="2"/>
      <c r="C30" s="3" t="s">
        <v>27</v>
      </c>
      <c r="D30" s="40">
        <v>3875598455.14</v>
      </c>
      <c r="G30" s="40">
        <v>4187275005.7</v>
      </c>
      <c r="H30" s="38">
        <f t="shared" si="1"/>
        <v>108.04202381045538</v>
      </c>
      <c r="I30" s="38"/>
      <c r="J30" s="22"/>
    </row>
    <row r="31" spans="1:10" ht="12.75">
      <c r="A31" s="9"/>
      <c r="B31" s="2"/>
      <c r="C31" s="3" t="s">
        <v>28</v>
      </c>
      <c r="D31" s="40">
        <v>118244514.31</v>
      </c>
      <c r="G31" s="40">
        <v>123185522.84</v>
      </c>
      <c r="H31" s="38">
        <f t="shared" si="1"/>
        <v>104.178636581014</v>
      </c>
      <c r="I31" s="38"/>
      <c r="J31" s="22"/>
    </row>
    <row r="32" spans="1:10" ht="12.75">
      <c r="A32" s="9"/>
      <c r="B32" s="2"/>
      <c r="C32" s="3" t="s">
        <v>29</v>
      </c>
      <c r="D32" s="40">
        <v>181224.21</v>
      </c>
      <c r="G32" s="40">
        <v>19682.24</v>
      </c>
      <c r="H32" s="38">
        <f t="shared" si="1"/>
        <v>10.860712263554634</v>
      </c>
      <c r="I32" s="38"/>
      <c r="J32" s="22"/>
    </row>
    <row r="33" spans="1:10" ht="12.75">
      <c r="A33" s="9"/>
      <c r="B33" s="2">
        <v>6146</v>
      </c>
      <c r="C33" s="3" t="s">
        <v>30</v>
      </c>
      <c r="D33" s="40">
        <v>423014797.06</v>
      </c>
      <c r="G33" s="40">
        <v>374587666.57</v>
      </c>
      <c r="H33" s="38">
        <f t="shared" si="1"/>
        <v>88.55190626271848</v>
      </c>
      <c r="I33" s="38"/>
      <c r="J33" s="22"/>
    </row>
    <row r="34" spans="1:10" ht="25.5">
      <c r="A34" s="9"/>
      <c r="B34" s="2">
        <v>6147</v>
      </c>
      <c r="C34" s="3" t="s">
        <v>31</v>
      </c>
      <c r="D34" s="40">
        <v>117469733.74</v>
      </c>
      <c r="G34" s="40">
        <v>305311230.88</v>
      </c>
      <c r="H34" s="38">
        <f t="shared" si="1"/>
        <v>259.9062934421528</v>
      </c>
      <c r="I34" s="38"/>
      <c r="J34" s="22"/>
    </row>
    <row r="35" spans="1:10" ht="12.75">
      <c r="A35" s="9"/>
      <c r="B35" s="2">
        <v>6148</v>
      </c>
      <c r="C35" s="3" t="s">
        <v>32</v>
      </c>
      <c r="D35" s="40">
        <v>728216385.25</v>
      </c>
      <c r="G35" s="40">
        <v>740683560.16</v>
      </c>
      <c r="H35" s="38">
        <f t="shared" si="1"/>
        <v>101.71201515957648</v>
      </c>
      <c r="I35" s="38"/>
      <c r="J35" s="22"/>
    </row>
    <row r="36" spans="1:11" ht="12.75">
      <c r="A36" s="1">
        <v>615</v>
      </c>
      <c r="B36" s="11"/>
      <c r="C36" s="12" t="s">
        <v>33</v>
      </c>
      <c r="D36" s="42">
        <f>D37</f>
        <v>424500885.24</v>
      </c>
      <c r="E36" s="36">
        <v>348081171</v>
      </c>
      <c r="F36" s="36">
        <v>348081171</v>
      </c>
      <c r="G36" s="42">
        <f>G37</f>
        <v>419113377.1</v>
      </c>
      <c r="H36" s="29">
        <f t="shared" si="1"/>
        <v>98.73086056417667</v>
      </c>
      <c r="I36" s="29">
        <f>G36/F36*100</f>
        <v>120.40679359240607</v>
      </c>
      <c r="J36" s="22"/>
      <c r="K36" s="13"/>
    </row>
    <row r="37" spans="1:10" ht="12.75">
      <c r="A37" s="9"/>
      <c r="B37" s="2">
        <v>6151</v>
      </c>
      <c r="C37" s="3" t="s">
        <v>34</v>
      </c>
      <c r="D37" s="40">
        <f>D38+D39</f>
        <v>424500885.24</v>
      </c>
      <c r="E37" s="37"/>
      <c r="F37" s="37"/>
      <c r="G37" s="40">
        <f>G38+G39</f>
        <v>419113377.1</v>
      </c>
      <c r="H37" s="38">
        <f t="shared" si="1"/>
        <v>98.73086056417667</v>
      </c>
      <c r="I37" s="38"/>
      <c r="J37" s="22"/>
    </row>
    <row r="38" spans="1:10" ht="12.75">
      <c r="A38" s="9"/>
      <c r="B38" s="2"/>
      <c r="C38" s="3" t="s">
        <v>35</v>
      </c>
      <c r="D38" s="40">
        <v>424268357.08</v>
      </c>
      <c r="G38" s="40">
        <v>418990171.75</v>
      </c>
      <c r="H38" s="38">
        <f t="shared" si="1"/>
        <v>98.75593236169514</v>
      </c>
      <c r="I38" s="38"/>
      <c r="J38" s="22"/>
    </row>
    <row r="39" spans="1:10" ht="12.75">
      <c r="A39" s="9"/>
      <c r="B39" s="2"/>
      <c r="C39" s="3" t="s">
        <v>36</v>
      </c>
      <c r="D39" s="40">
        <v>232528.16</v>
      </c>
      <c r="G39" s="40">
        <v>123205.35</v>
      </c>
      <c r="H39" s="38">
        <f t="shared" si="1"/>
        <v>52.985130919197054</v>
      </c>
      <c r="I39" s="38"/>
      <c r="J39" s="22"/>
    </row>
    <row r="40" spans="1:10" ht="12.75">
      <c r="A40" s="1">
        <v>616</v>
      </c>
      <c r="B40" s="4"/>
      <c r="C40" s="5" t="s">
        <v>37</v>
      </c>
      <c r="D40" s="46">
        <f>D41+D42</f>
        <v>12036102.57</v>
      </c>
      <c r="E40" s="45">
        <v>24090430</v>
      </c>
      <c r="F40" s="45">
        <v>24090430</v>
      </c>
      <c r="G40" s="42">
        <f>G41+G42</f>
        <v>20419331.580000002</v>
      </c>
      <c r="H40" s="29">
        <f aca="true" t="shared" si="2" ref="H40:H64">G40/D40*100</f>
        <v>169.65069432770713</v>
      </c>
      <c r="I40" s="29">
        <f>G40/F40*100</f>
        <v>84.76117520525787</v>
      </c>
      <c r="J40" s="22"/>
    </row>
    <row r="41" spans="1:10" ht="12.75">
      <c r="A41" s="9"/>
      <c r="B41" s="2">
        <v>6162</v>
      </c>
      <c r="C41" s="3" t="s">
        <v>38</v>
      </c>
      <c r="D41" s="40">
        <v>1805426.09</v>
      </c>
      <c r="G41" s="40">
        <v>793707.23</v>
      </c>
      <c r="H41" s="38">
        <f t="shared" si="1"/>
        <v>43.96232193587055</v>
      </c>
      <c r="I41" s="38"/>
      <c r="J41" s="22"/>
    </row>
    <row r="42" spans="1:10" ht="12.75">
      <c r="A42" s="9"/>
      <c r="B42" s="2">
        <v>6163</v>
      </c>
      <c r="C42" s="3" t="s">
        <v>356</v>
      </c>
      <c r="D42" s="40">
        <v>10230676.48</v>
      </c>
      <c r="G42" s="40">
        <v>19625624.35</v>
      </c>
      <c r="H42" s="38">
        <f t="shared" si="1"/>
        <v>191.83115005509393</v>
      </c>
      <c r="I42" s="38"/>
      <c r="J42" s="22"/>
    </row>
    <row r="43" spans="1:10" ht="12.75">
      <c r="A43" s="1">
        <v>62</v>
      </c>
      <c r="B43" s="4" t="s">
        <v>2</v>
      </c>
      <c r="C43" s="5" t="s">
        <v>346</v>
      </c>
      <c r="D43" s="42">
        <f>D44+D47+D49</f>
        <v>41701505456.700005</v>
      </c>
      <c r="E43" s="36">
        <f>E44+E47+E49</f>
        <v>23218109089</v>
      </c>
      <c r="F43" s="36">
        <f>F44+F47+F49</f>
        <v>23218109089</v>
      </c>
      <c r="G43" s="42">
        <f>G44+G47+G49</f>
        <v>22853390119.63</v>
      </c>
      <c r="H43" s="29">
        <f t="shared" si="2"/>
        <v>54.80231437533928</v>
      </c>
      <c r="I43" s="29">
        <f>G43/F43*100</f>
        <v>98.4291616170294</v>
      </c>
      <c r="J43" s="22"/>
    </row>
    <row r="44" spans="1:10" ht="12.75">
      <c r="A44" s="1">
        <v>621</v>
      </c>
      <c r="B44" s="4" t="s">
        <v>2</v>
      </c>
      <c r="C44" s="5" t="s">
        <v>39</v>
      </c>
      <c r="D44" s="46">
        <f>SUM(D45:D46)</f>
        <v>17308518825.07</v>
      </c>
      <c r="E44" s="45"/>
      <c r="F44" s="45"/>
      <c r="G44" s="46">
        <f>SUM(G45:G46)</f>
        <v>0</v>
      </c>
      <c r="H44" s="29"/>
      <c r="I44" s="29"/>
      <c r="J44" s="22"/>
    </row>
    <row r="45" spans="1:10" ht="12.75">
      <c r="A45" s="1"/>
      <c r="B45" s="2">
        <v>6211</v>
      </c>
      <c r="C45" s="3" t="s">
        <v>40</v>
      </c>
      <c r="D45" s="40">
        <v>16732354520.34</v>
      </c>
      <c r="G45" s="40">
        <v>0</v>
      </c>
      <c r="H45" s="38"/>
      <c r="I45" s="38"/>
      <c r="J45" s="22"/>
    </row>
    <row r="46" spans="1:10" ht="25.5">
      <c r="A46" s="1"/>
      <c r="B46" s="2">
        <v>6212</v>
      </c>
      <c r="C46" s="3" t="s">
        <v>41</v>
      </c>
      <c r="D46" s="40">
        <v>576164304.73</v>
      </c>
      <c r="G46" s="40">
        <v>0</v>
      </c>
      <c r="H46" s="38"/>
      <c r="I46" s="38"/>
      <c r="J46" s="22"/>
    </row>
    <row r="47" spans="1:10" ht="12.75">
      <c r="A47" s="1">
        <v>622</v>
      </c>
      <c r="B47" s="4" t="s">
        <v>2</v>
      </c>
      <c r="C47" s="5" t="s">
        <v>42</v>
      </c>
      <c r="D47" s="46">
        <f>SUM(D48:D48)</f>
        <v>22460106222.34</v>
      </c>
      <c r="E47" s="45">
        <v>21285447534</v>
      </c>
      <c r="F47" s="45">
        <v>21285447534</v>
      </c>
      <c r="G47" s="46">
        <f>SUM(G48:G48)</f>
        <v>20916546898.41</v>
      </c>
      <c r="H47" s="29">
        <f t="shared" si="2"/>
        <v>93.12755109593073</v>
      </c>
      <c r="I47" s="29">
        <f>G47/F47*100</f>
        <v>98.26688804639535</v>
      </c>
      <c r="J47" s="22"/>
    </row>
    <row r="48" spans="1:10" ht="12.75">
      <c r="A48" s="1"/>
      <c r="B48" s="2">
        <v>6221</v>
      </c>
      <c r="C48" s="3" t="s">
        <v>43</v>
      </c>
      <c r="D48" s="40">
        <v>22460106222.34</v>
      </c>
      <c r="G48" s="40">
        <v>20916546898.41</v>
      </c>
      <c r="H48" s="38">
        <f t="shared" si="2"/>
        <v>93.12755109593073</v>
      </c>
      <c r="I48" s="38"/>
      <c r="J48" s="22"/>
    </row>
    <row r="49" spans="1:10" ht="12.75">
      <c r="A49" s="1">
        <v>623</v>
      </c>
      <c r="B49" s="4" t="s">
        <v>2</v>
      </c>
      <c r="C49" s="5" t="s">
        <v>44</v>
      </c>
      <c r="D49" s="46">
        <f>D50</f>
        <v>1932880409.29</v>
      </c>
      <c r="E49" s="45">
        <v>1932661555</v>
      </c>
      <c r="F49" s="45">
        <v>1932661555</v>
      </c>
      <c r="G49" s="46">
        <f>G50</f>
        <v>1936843221.22</v>
      </c>
      <c r="H49" s="29">
        <f t="shared" si="2"/>
        <v>100.2050210613628</v>
      </c>
      <c r="I49" s="29">
        <f>G49/F49*100</f>
        <v>100.21636826216063</v>
      </c>
      <c r="J49" s="22"/>
    </row>
    <row r="50" spans="1:10" ht="25.5">
      <c r="A50" s="1"/>
      <c r="B50" s="2">
        <v>6232</v>
      </c>
      <c r="C50" s="3" t="s">
        <v>45</v>
      </c>
      <c r="D50" s="40">
        <v>1932880409.29</v>
      </c>
      <c r="G50" s="40">
        <v>1936843221.22</v>
      </c>
      <c r="H50" s="38">
        <f t="shared" si="2"/>
        <v>100.2050210613628</v>
      </c>
      <c r="I50" s="38"/>
      <c r="J50" s="22"/>
    </row>
    <row r="51" spans="1:10" ht="27" customHeight="1">
      <c r="A51" s="1">
        <v>63</v>
      </c>
      <c r="B51" s="11"/>
      <c r="C51" s="12" t="s">
        <v>46</v>
      </c>
      <c r="D51" s="42">
        <f>SUM(D52,D55,D60,D65)</f>
        <v>2319583969.7699995</v>
      </c>
      <c r="E51" s="36">
        <f>SUM(E52,E55,E60,E65,E68)</f>
        <v>7087723296</v>
      </c>
      <c r="F51" s="36">
        <f>SUM(F52,F55,F60,F65,F68)</f>
        <v>7087723296</v>
      </c>
      <c r="G51" s="42">
        <f>SUM(G52,G55,G60,G65,G68,G71)</f>
        <v>4958317172.22</v>
      </c>
      <c r="H51" s="29">
        <f t="shared" si="2"/>
        <v>213.75889973544037</v>
      </c>
      <c r="I51" s="29">
        <f>G51/F51*100</f>
        <v>69.95641569441992</v>
      </c>
      <c r="J51" s="22"/>
    </row>
    <row r="52" spans="1:10" ht="12.75">
      <c r="A52" s="1">
        <v>631</v>
      </c>
      <c r="B52" s="11"/>
      <c r="C52" s="12" t="s">
        <v>47</v>
      </c>
      <c r="D52" s="42">
        <f>SUM(D53:D54)</f>
        <v>83148732.19999999</v>
      </c>
      <c r="E52" s="36">
        <v>129844377</v>
      </c>
      <c r="F52" s="36">
        <v>129844377</v>
      </c>
      <c r="G52" s="42">
        <f>SUM(G53:G54)</f>
        <v>111870725.5</v>
      </c>
      <c r="H52" s="29">
        <f t="shared" si="2"/>
        <v>134.54291188819835</v>
      </c>
      <c r="I52" s="29">
        <f>G52/F52*100</f>
        <v>86.15754342600451</v>
      </c>
      <c r="J52" s="22"/>
    </row>
    <row r="53" spans="1:10" ht="12.75">
      <c r="A53" s="9"/>
      <c r="B53" s="14">
        <v>6311</v>
      </c>
      <c r="C53" s="10" t="s">
        <v>48</v>
      </c>
      <c r="D53" s="40">
        <v>43905672.41</v>
      </c>
      <c r="E53" s="37"/>
      <c r="F53" s="37"/>
      <c r="G53" s="40">
        <v>4205487.22</v>
      </c>
      <c r="H53" s="38">
        <f t="shared" si="2"/>
        <v>9.578459887206177</v>
      </c>
      <c r="I53" s="38"/>
      <c r="J53" s="22"/>
    </row>
    <row r="54" spans="1:10" ht="12.75">
      <c r="A54" s="9"/>
      <c r="B54" s="14">
        <v>6312</v>
      </c>
      <c r="C54" s="10" t="s">
        <v>49</v>
      </c>
      <c r="D54" s="40">
        <v>39243059.79</v>
      </c>
      <c r="E54" s="37"/>
      <c r="F54" s="37"/>
      <c r="G54" s="40">
        <v>107665238.28</v>
      </c>
      <c r="H54" s="38">
        <f t="shared" si="2"/>
        <v>274.3548511664105</v>
      </c>
      <c r="I54" s="38"/>
      <c r="J54" s="22"/>
    </row>
    <row r="55" spans="1:10" ht="25.5">
      <c r="A55" s="1">
        <v>632</v>
      </c>
      <c r="B55" s="2"/>
      <c r="C55" s="5" t="s">
        <v>50</v>
      </c>
      <c r="D55" s="42">
        <f>SUM(D56:D59)</f>
        <v>2167174835.1</v>
      </c>
      <c r="E55" s="36">
        <v>6851395191</v>
      </c>
      <c r="F55" s="36">
        <v>6851395191</v>
      </c>
      <c r="G55" s="42">
        <f>SUM(G56:G59)</f>
        <v>4668547283.040001</v>
      </c>
      <c r="H55" s="29">
        <f t="shared" si="2"/>
        <v>215.4208884039843</v>
      </c>
      <c r="I55" s="29">
        <f>G55/F55*100</f>
        <v>68.140096329177</v>
      </c>
      <c r="J55" s="22"/>
    </row>
    <row r="56" spans="1:10" ht="12.75">
      <c r="A56" s="9"/>
      <c r="B56" s="9">
        <v>6321</v>
      </c>
      <c r="C56" s="10" t="s">
        <v>51</v>
      </c>
      <c r="D56" s="40">
        <v>20320176.8</v>
      </c>
      <c r="E56" s="37"/>
      <c r="F56" s="37"/>
      <c r="G56" s="40">
        <v>22219251.36</v>
      </c>
      <c r="H56" s="38">
        <f t="shared" si="2"/>
        <v>109.34575805462478</v>
      </c>
      <c r="I56" s="38"/>
      <c r="J56" s="22"/>
    </row>
    <row r="57" spans="1:10" ht="12.75">
      <c r="A57" s="9"/>
      <c r="B57" s="9">
        <v>6322</v>
      </c>
      <c r="C57" s="3" t="s">
        <v>52</v>
      </c>
      <c r="D57" s="40">
        <v>24785559.38</v>
      </c>
      <c r="G57" s="40">
        <v>14525053.15</v>
      </c>
      <c r="H57" s="38">
        <f t="shared" si="2"/>
        <v>58.60288616976133</v>
      </c>
      <c r="I57" s="38"/>
      <c r="J57" s="22"/>
    </row>
    <row r="58" spans="1:10" ht="12.75">
      <c r="A58" s="9"/>
      <c r="B58" s="9">
        <v>6323</v>
      </c>
      <c r="C58" s="3" t="s">
        <v>53</v>
      </c>
      <c r="D58" s="40">
        <v>1498995727.75</v>
      </c>
      <c r="G58" s="40">
        <v>2985189863.61</v>
      </c>
      <c r="H58" s="38">
        <f t="shared" si="2"/>
        <v>199.14598876747866</v>
      </c>
      <c r="I58" s="38"/>
      <c r="J58" s="22"/>
    </row>
    <row r="59" spans="1:10" ht="12.75">
      <c r="A59" s="9"/>
      <c r="B59" s="9">
        <v>6324</v>
      </c>
      <c r="C59" s="3" t="s">
        <v>54</v>
      </c>
      <c r="D59" s="40">
        <v>623073371.17</v>
      </c>
      <c r="G59" s="40">
        <v>1646613114.92</v>
      </c>
      <c r="H59" s="38">
        <f t="shared" si="2"/>
        <v>264.27274717711157</v>
      </c>
      <c r="I59" s="38"/>
      <c r="J59" s="22"/>
    </row>
    <row r="60" spans="1:10" ht="12.75">
      <c r="A60" s="1">
        <v>633</v>
      </c>
      <c r="B60" s="11"/>
      <c r="C60" s="12" t="s">
        <v>55</v>
      </c>
      <c r="D60" s="46">
        <f>SUM(D61:D64)</f>
        <v>51589016.330000006</v>
      </c>
      <c r="E60" s="45">
        <v>51366842</v>
      </c>
      <c r="F60" s="45">
        <v>51366842</v>
      </c>
      <c r="G60" s="42">
        <f>SUM(G61:G64)</f>
        <v>57837583.65</v>
      </c>
      <c r="H60" s="29">
        <f t="shared" si="2"/>
        <v>112.11220481512909</v>
      </c>
      <c r="I60" s="29">
        <f>G60/F60*100</f>
        <v>112.59711790341325</v>
      </c>
      <c r="J60" s="22"/>
    </row>
    <row r="61" spans="1:10" ht="12.75">
      <c r="A61" s="9"/>
      <c r="B61" s="14">
        <v>6331</v>
      </c>
      <c r="C61" s="10" t="s">
        <v>56</v>
      </c>
      <c r="D61" s="40">
        <v>50451662.74</v>
      </c>
      <c r="G61" s="40">
        <v>55636040.94</v>
      </c>
      <c r="H61" s="38">
        <f t="shared" si="2"/>
        <v>110.27593129431119</v>
      </c>
      <c r="I61" s="38"/>
      <c r="J61" s="22"/>
    </row>
    <row r="62" spans="1:10" ht="12.75">
      <c r="A62" s="9"/>
      <c r="B62" s="14">
        <v>6332</v>
      </c>
      <c r="C62" s="10" t="s">
        <v>57</v>
      </c>
      <c r="D62" s="40">
        <v>305000</v>
      </c>
      <c r="G62" s="40">
        <v>2201542.71</v>
      </c>
      <c r="H62" s="38">
        <f t="shared" si="2"/>
        <v>721.8172819672131</v>
      </c>
      <c r="I62" s="38"/>
      <c r="J62" s="22"/>
    </row>
    <row r="63" spans="1:10" ht="25.5">
      <c r="A63" s="9"/>
      <c r="B63" s="14">
        <v>6333</v>
      </c>
      <c r="C63" s="10" t="s">
        <v>58</v>
      </c>
      <c r="D63" s="40">
        <v>632353.59</v>
      </c>
      <c r="G63" s="40">
        <v>0</v>
      </c>
      <c r="H63" s="38">
        <f t="shared" si="2"/>
        <v>0</v>
      </c>
      <c r="I63" s="38"/>
      <c r="J63" s="22"/>
    </row>
    <row r="64" spans="1:10" ht="25.5">
      <c r="A64" s="9"/>
      <c r="B64" s="14">
        <v>6334</v>
      </c>
      <c r="C64" s="10" t="s">
        <v>59</v>
      </c>
      <c r="D64" s="40">
        <v>200000</v>
      </c>
      <c r="G64" s="40">
        <v>0</v>
      </c>
      <c r="H64" s="38">
        <f t="shared" si="2"/>
        <v>0</v>
      </c>
      <c r="I64" s="38"/>
      <c r="J64" s="22"/>
    </row>
    <row r="65" spans="1:10" ht="25.5">
      <c r="A65" s="1">
        <v>634</v>
      </c>
      <c r="B65" s="11"/>
      <c r="C65" s="12" t="s">
        <v>60</v>
      </c>
      <c r="D65" s="46">
        <f>D66+D67</f>
        <v>17671386.14</v>
      </c>
      <c r="E65" s="45">
        <v>47832897</v>
      </c>
      <c r="F65" s="45">
        <v>47832897</v>
      </c>
      <c r="G65" s="46">
        <f>G66+G67</f>
        <v>75583602.99</v>
      </c>
      <c r="H65" s="29">
        <f aca="true" t="shared" si="3" ref="H65:H79">G65/D65*100</f>
        <v>427.71745459691476</v>
      </c>
      <c r="I65" s="29">
        <f>G65/F65*100</f>
        <v>158.01594243810905</v>
      </c>
      <c r="J65" s="22"/>
    </row>
    <row r="66" spans="1:10" ht="25.5">
      <c r="A66" s="1"/>
      <c r="B66" s="14">
        <v>6341</v>
      </c>
      <c r="C66" s="10" t="s">
        <v>61</v>
      </c>
      <c r="D66" s="40">
        <v>3800756.04</v>
      </c>
      <c r="G66" s="40">
        <v>44506422.26</v>
      </c>
      <c r="H66" s="38">
        <f t="shared" si="3"/>
        <v>1170.988660982303</v>
      </c>
      <c r="I66" s="29"/>
      <c r="J66" s="22"/>
    </row>
    <row r="67" spans="1:10" ht="25.5">
      <c r="A67" s="9"/>
      <c r="B67" s="14">
        <v>6342</v>
      </c>
      <c r="C67" s="10" t="s">
        <v>62</v>
      </c>
      <c r="D67" s="40">
        <v>13870630.1</v>
      </c>
      <c r="G67" s="40">
        <v>31077180.73</v>
      </c>
      <c r="H67" s="38">
        <f t="shared" si="3"/>
        <v>224.05024505699998</v>
      </c>
      <c r="I67" s="29"/>
      <c r="J67" s="22"/>
    </row>
    <row r="68" spans="1:10" ht="27" customHeight="1">
      <c r="A68" s="1">
        <v>636</v>
      </c>
      <c r="B68" s="11"/>
      <c r="C68" s="12" t="s">
        <v>365</v>
      </c>
      <c r="D68" s="42">
        <v>0</v>
      </c>
      <c r="E68" s="45">
        <v>7283989</v>
      </c>
      <c r="F68" s="45">
        <v>7283989</v>
      </c>
      <c r="G68" s="42">
        <f>SUM(G69:G70)</f>
        <v>36313669.76</v>
      </c>
      <c r="H68" s="38"/>
      <c r="I68" s="29">
        <f>G68/F68*100</f>
        <v>498.54097473238903</v>
      </c>
      <c r="J68" s="22"/>
    </row>
    <row r="69" spans="1:10" ht="25.5">
      <c r="A69" s="1"/>
      <c r="B69" s="14">
        <v>6361</v>
      </c>
      <c r="C69" s="10" t="s">
        <v>396</v>
      </c>
      <c r="D69" s="40">
        <v>0</v>
      </c>
      <c r="G69" s="40">
        <v>31072481.77</v>
      </c>
      <c r="H69" s="38"/>
      <c r="I69" s="38"/>
      <c r="J69" s="22"/>
    </row>
    <row r="70" spans="1:10" ht="25.5">
      <c r="A70" s="9"/>
      <c r="B70" s="14">
        <v>6362</v>
      </c>
      <c r="C70" s="10" t="s">
        <v>397</v>
      </c>
      <c r="D70" s="40">
        <v>0</v>
      </c>
      <c r="G70" s="40">
        <v>5241187.99</v>
      </c>
      <c r="H70" s="38"/>
      <c r="I70" s="38"/>
      <c r="J70" s="22"/>
    </row>
    <row r="71" spans="1:10" ht="25.5">
      <c r="A71" s="1">
        <v>638</v>
      </c>
      <c r="B71" s="11"/>
      <c r="C71" s="12" t="s">
        <v>370</v>
      </c>
      <c r="D71" s="42">
        <v>0</v>
      </c>
      <c r="E71" s="45"/>
      <c r="F71" s="45"/>
      <c r="G71" s="42">
        <f>SUM(G72:G73)</f>
        <v>8164307.28</v>
      </c>
      <c r="H71" s="29"/>
      <c r="I71" s="29"/>
      <c r="J71" s="22"/>
    </row>
    <row r="72" spans="1:10" ht="25.5">
      <c r="A72" s="9"/>
      <c r="B72" s="14">
        <v>6381</v>
      </c>
      <c r="C72" s="10" t="s">
        <v>371</v>
      </c>
      <c r="D72" s="40">
        <v>0</v>
      </c>
      <c r="G72" s="40">
        <v>902601.34</v>
      </c>
      <c r="H72" s="38"/>
      <c r="I72" s="38"/>
      <c r="J72" s="22"/>
    </row>
    <row r="73" spans="1:10" ht="25.5">
      <c r="A73" s="9"/>
      <c r="B73" s="14">
        <v>6382</v>
      </c>
      <c r="C73" s="10" t="s">
        <v>372</v>
      </c>
      <c r="D73" s="40">
        <v>0</v>
      </c>
      <c r="G73" s="40">
        <v>7261705.94</v>
      </c>
      <c r="H73" s="38"/>
      <c r="I73" s="38"/>
      <c r="J73" s="22"/>
    </row>
    <row r="74" spans="1:10" ht="12.75">
      <c r="A74" s="1">
        <v>64</v>
      </c>
      <c r="B74" s="4" t="s">
        <v>2</v>
      </c>
      <c r="C74" s="5" t="s">
        <v>63</v>
      </c>
      <c r="D74" s="46">
        <f>D75+D83+D89</f>
        <v>2763518926.33</v>
      </c>
      <c r="E74" s="45">
        <f>E75+E83+E89</f>
        <v>2713803969</v>
      </c>
      <c r="F74" s="45">
        <f>F75+F83+F89</f>
        <v>2713803969</v>
      </c>
      <c r="G74" s="46">
        <f>+G75+G83+G89</f>
        <v>2779833208.82</v>
      </c>
      <c r="H74" s="29">
        <f t="shared" si="3"/>
        <v>100.5903445181635</v>
      </c>
      <c r="I74" s="29">
        <f>G74/F74*100</f>
        <v>102.43308804078177</v>
      </c>
      <c r="J74" s="22"/>
    </row>
    <row r="75" spans="1:10" ht="12.75">
      <c r="A75" s="1">
        <v>641</v>
      </c>
      <c r="B75" s="4" t="s">
        <v>2</v>
      </c>
      <c r="C75" s="5" t="s">
        <v>64</v>
      </c>
      <c r="D75" s="46">
        <f>SUM(D77:D82)</f>
        <v>1185257553.45</v>
      </c>
      <c r="E75" s="45">
        <v>1100257641</v>
      </c>
      <c r="F75" s="45">
        <v>1100257641</v>
      </c>
      <c r="G75" s="46">
        <f>SUM(G76:G82)</f>
        <v>951406964.69</v>
      </c>
      <c r="H75" s="29">
        <f t="shared" si="3"/>
        <v>80.27006129770554</v>
      </c>
      <c r="I75" s="29">
        <f>G75/F75*100</f>
        <v>86.47128901784197</v>
      </c>
      <c r="J75" s="22"/>
    </row>
    <row r="76" spans="1:10" ht="12.75">
      <c r="A76" s="1"/>
      <c r="B76" s="2">
        <v>6412</v>
      </c>
      <c r="C76" s="3" t="s">
        <v>373</v>
      </c>
      <c r="D76" s="46">
        <v>0</v>
      </c>
      <c r="E76" s="45"/>
      <c r="F76" s="45"/>
      <c r="G76" s="44">
        <v>12138</v>
      </c>
      <c r="H76" s="29"/>
      <c r="I76" s="29"/>
      <c r="J76" s="22"/>
    </row>
    <row r="77" spans="1:10" ht="12.75">
      <c r="A77" s="9"/>
      <c r="B77" s="2">
        <v>6413</v>
      </c>
      <c r="C77" s="3" t="s">
        <v>65</v>
      </c>
      <c r="D77" s="40">
        <v>21357760.7</v>
      </c>
      <c r="G77" s="40">
        <v>36361907.69</v>
      </c>
      <c r="H77" s="38">
        <f t="shared" si="3"/>
        <v>170.2514987444353</v>
      </c>
      <c r="I77" s="38"/>
      <c r="J77" s="22"/>
    </row>
    <row r="78" spans="1:10" ht="12.75">
      <c r="A78" s="9"/>
      <c r="B78" s="2">
        <v>6414</v>
      </c>
      <c r="C78" s="3" t="s">
        <v>66</v>
      </c>
      <c r="D78" s="40">
        <v>6695959.78</v>
      </c>
      <c r="G78" s="40">
        <v>29098937.19</v>
      </c>
      <c r="H78" s="38">
        <f t="shared" si="3"/>
        <v>434.57455161118065</v>
      </c>
      <c r="I78" s="38"/>
      <c r="J78" s="22"/>
    </row>
    <row r="79" spans="1:10" ht="25.5">
      <c r="A79" s="9"/>
      <c r="B79" s="2">
        <v>6415</v>
      </c>
      <c r="C79" s="3" t="s">
        <v>67</v>
      </c>
      <c r="D79" s="40">
        <v>11974500</v>
      </c>
      <c r="G79" s="40">
        <v>812998.57</v>
      </c>
      <c r="H79" s="38">
        <f t="shared" si="3"/>
        <v>6.789415591465196</v>
      </c>
      <c r="I79" s="38"/>
      <c r="J79" s="22"/>
    </row>
    <row r="80" spans="1:10" ht="12.75">
      <c r="A80" s="9"/>
      <c r="B80" s="2">
        <v>6416</v>
      </c>
      <c r="C80" s="3" t="s">
        <v>68</v>
      </c>
      <c r="D80" s="40">
        <v>35271302.69</v>
      </c>
      <c r="G80" s="40">
        <v>98418612.24</v>
      </c>
      <c r="H80" s="38">
        <f aca="true" t="shared" si="4" ref="H80:H126">G80/D80*100</f>
        <v>279.0331083175539</v>
      </c>
      <c r="I80" s="38"/>
      <c r="J80" s="22"/>
    </row>
    <row r="81" spans="1:10" ht="29.25" customHeight="1">
      <c r="A81" s="9"/>
      <c r="B81" s="2">
        <v>6417</v>
      </c>
      <c r="C81" s="10" t="s">
        <v>69</v>
      </c>
      <c r="D81" s="44">
        <v>1072057229.82</v>
      </c>
      <c r="G81" s="44">
        <v>785954308</v>
      </c>
      <c r="H81" s="38">
        <f>G81/D81*100</f>
        <v>73.31271933420595</v>
      </c>
      <c r="I81" s="38"/>
      <c r="J81" s="22"/>
    </row>
    <row r="82" spans="1:10" ht="12.75">
      <c r="A82" s="9"/>
      <c r="B82" s="2">
        <v>6419</v>
      </c>
      <c r="C82" s="3" t="s">
        <v>70</v>
      </c>
      <c r="D82" s="40">
        <v>37900800.46</v>
      </c>
      <c r="G82" s="40">
        <v>748063</v>
      </c>
      <c r="H82" s="38">
        <f>G82/D82*100</f>
        <v>1.9737393166392243</v>
      </c>
      <c r="I82" s="38"/>
      <c r="J82" s="22"/>
    </row>
    <row r="83" spans="1:10" ht="12.75">
      <c r="A83" s="1">
        <v>642</v>
      </c>
      <c r="B83" s="4" t="s">
        <v>2</v>
      </c>
      <c r="C83" s="5" t="s">
        <v>71</v>
      </c>
      <c r="D83" s="46">
        <f>SUM(D84:D88)</f>
        <v>1502371345.71</v>
      </c>
      <c r="E83" s="45">
        <v>1571270288</v>
      </c>
      <c r="F83" s="45">
        <v>1571270288</v>
      </c>
      <c r="G83" s="46">
        <f>SUM(G84:G88)</f>
        <v>1789005798.31</v>
      </c>
      <c r="H83" s="29">
        <f t="shared" si="4"/>
        <v>119.07880188333466</v>
      </c>
      <c r="I83" s="29">
        <f>G83/F83*100</f>
        <v>113.85729189770053</v>
      </c>
      <c r="J83" s="22"/>
    </row>
    <row r="84" spans="1:10" ht="12.75">
      <c r="A84" s="9"/>
      <c r="B84" s="2">
        <v>6421</v>
      </c>
      <c r="C84" s="3" t="s">
        <v>72</v>
      </c>
      <c r="D84" s="40">
        <v>824382386.58</v>
      </c>
      <c r="G84" s="40">
        <v>1118772079.99</v>
      </c>
      <c r="H84" s="38">
        <f t="shared" si="4"/>
        <v>135.71033275362583</v>
      </c>
      <c r="I84" s="38"/>
      <c r="J84" s="22"/>
    </row>
    <row r="85" spans="1:10" ht="12.75">
      <c r="A85" s="9"/>
      <c r="B85" s="2">
        <v>6422</v>
      </c>
      <c r="C85" s="3" t="s">
        <v>73</v>
      </c>
      <c r="D85" s="40">
        <v>62146165.64</v>
      </c>
      <c r="G85" s="40">
        <v>82211988.76</v>
      </c>
      <c r="H85" s="38">
        <f t="shared" si="4"/>
        <v>132.28811128306324</v>
      </c>
      <c r="I85" s="38"/>
      <c r="J85" s="22"/>
    </row>
    <row r="86" spans="1:10" ht="12.75">
      <c r="A86" s="9"/>
      <c r="B86" s="2">
        <v>6423</v>
      </c>
      <c r="C86" s="3" t="s">
        <v>347</v>
      </c>
      <c r="D86" s="40">
        <v>313240047.1</v>
      </c>
      <c r="G86" s="40">
        <v>369987202.81</v>
      </c>
      <c r="H86" s="38">
        <f t="shared" si="4"/>
        <v>118.11618796363025</v>
      </c>
      <c r="I86" s="38"/>
      <c r="J86" s="22"/>
    </row>
    <row r="87" spans="1:10" ht="12.75" customHeight="1">
      <c r="A87" s="9"/>
      <c r="B87" s="2">
        <v>6425</v>
      </c>
      <c r="C87" s="3" t="s">
        <v>376</v>
      </c>
      <c r="D87" s="40">
        <v>0</v>
      </c>
      <c r="G87" s="40">
        <v>29250.03</v>
      </c>
      <c r="H87" s="38"/>
      <c r="I87" s="38"/>
      <c r="J87" s="22"/>
    </row>
    <row r="88" spans="1:10" ht="12.75">
      <c r="A88" s="9"/>
      <c r="B88" s="2">
        <v>6429</v>
      </c>
      <c r="C88" s="3" t="s">
        <v>74</v>
      </c>
      <c r="D88" s="40">
        <v>302602746.39</v>
      </c>
      <c r="G88" s="40">
        <v>218005276.72</v>
      </c>
      <c r="H88" s="38">
        <f t="shared" si="4"/>
        <v>72.04338999588285</v>
      </c>
      <c r="I88" s="38"/>
      <c r="J88" s="22"/>
    </row>
    <row r="89" spans="1:10" s="15" customFormat="1" ht="12.75">
      <c r="A89" s="1">
        <v>643</v>
      </c>
      <c r="B89" s="4"/>
      <c r="C89" s="5" t="s">
        <v>75</v>
      </c>
      <c r="D89" s="46">
        <f>SUM(D90:D93)</f>
        <v>75890027.17</v>
      </c>
      <c r="E89" s="45">
        <v>42276040</v>
      </c>
      <c r="F89" s="45">
        <v>42276040</v>
      </c>
      <c r="G89" s="42">
        <f>SUM(G90:G93)</f>
        <v>39420445.82</v>
      </c>
      <c r="H89" s="29">
        <f t="shared" si="4"/>
        <v>51.94417144125526</v>
      </c>
      <c r="I89" s="29">
        <f>G89/F89*100</f>
        <v>93.24536030337751</v>
      </c>
      <c r="J89" s="22"/>
    </row>
    <row r="90" spans="1:10" ht="25.5">
      <c r="A90" s="9"/>
      <c r="B90" s="2">
        <v>6432</v>
      </c>
      <c r="C90" s="3" t="s">
        <v>76</v>
      </c>
      <c r="D90" s="40">
        <v>17678903.8</v>
      </c>
      <c r="G90" s="40">
        <v>16944092.54</v>
      </c>
      <c r="H90" s="38">
        <f t="shared" si="4"/>
        <v>95.84357000686886</v>
      </c>
      <c r="I90" s="38"/>
      <c r="J90" s="22"/>
    </row>
    <row r="91" spans="1:10" ht="25.5">
      <c r="A91" s="9"/>
      <c r="B91" s="2">
        <v>6434</v>
      </c>
      <c r="C91" s="3" t="s">
        <v>77</v>
      </c>
      <c r="D91" s="40">
        <v>29614699.58</v>
      </c>
      <c r="G91" s="40">
        <v>497143.67</v>
      </c>
      <c r="H91" s="38">
        <f t="shared" si="4"/>
        <v>1.6787057679144624</v>
      </c>
      <c r="I91" s="38"/>
      <c r="J91" s="22"/>
    </row>
    <row r="92" spans="1:10" ht="25.5">
      <c r="A92" s="9"/>
      <c r="B92" s="2">
        <v>6436</v>
      </c>
      <c r="C92" s="3" t="s">
        <v>357</v>
      </c>
      <c r="D92" s="40">
        <v>16971351.92</v>
      </c>
      <c r="G92" s="40">
        <v>7070422.3</v>
      </c>
      <c r="H92" s="38">
        <f t="shared" si="4"/>
        <v>41.66092561941287</v>
      </c>
      <c r="I92" s="38"/>
      <c r="J92" s="22"/>
    </row>
    <row r="93" spans="1:10" ht="25.5">
      <c r="A93" s="9"/>
      <c r="B93" s="2">
        <v>6437</v>
      </c>
      <c r="C93" s="3" t="s">
        <v>349</v>
      </c>
      <c r="D93" s="40">
        <v>11625071.87</v>
      </c>
      <c r="G93" s="40">
        <v>14908787.31</v>
      </c>
      <c r="H93" s="38">
        <f t="shared" si="4"/>
        <v>128.24683990534334</v>
      </c>
      <c r="I93" s="38"/>
      <c r="J93" s="22"/>
    </row>
    <row r="94" spans="1:10" ht="25.5">
      <c r="A94" s="1">
        <v>65</v>
      </c>
      <c r="B94" s="4" t="s">
        <v>2</v>
      </c>
      <c r="C94" s="5" t="s">
        <v>78</v>
      </c>
      <c r="D94" s="42">
        <f>SUM(D95,D99)</f>
        <v>3424137761.2799997</v>
      </c>
      <c r="E94" s="36">
        <f>SUM(E95,E99)</f>
        <v>2575036462</v>
      </c>
      <c r="F94" s="36">
        <f>SUM(F95,F99)</f>
        <v>2575036462</v>
      </c>
      <c r="G94" s="42">
        <f>SUM(G95,G99)</f>
        <v>3596964690.9500003</v>
      </c>
      <c r="H94" s="29">
        <f t="shared" si="4"/>
        <v>105.04731239567286</v>
      </c>
      <c r="I94" s="29">
        <f>G94/F94*100</f>
        <v>139.68597120975448</v>
      </c>
      <c r="J94" s="22"/>
    </row>
    <row r="95" spans="1:10" ht="13.5" customHeight="1">
      <c r="A95" s="1">
        <v>651</v>
      </c>
      <c r="B95" s="4" t="s">
        <v>2</v>
      </c>
      <c r="C95" s="5" t="s">
        <v>79</v>
      </c>
      <c r="D95" s="46">
        <f>SUM(D96:D98)</f>
        <v>487451074.72999996</v>
      </c>
      <c r="E95" s="45">
        <v>485125720</v>
      </c>
      <c r="F95" s="45">
        <v>485125720</v>
      </c>
      <c r="G95" s="46">
        <f>SUM(G96:G98)</f>
        <v>492251044.98</v>
      </c>
      <c r="H95" s="29">
        <f t="shared" si="4"/>
        <v>100.98470810689233</v>
      </c>
      <c r="I95" s="29">
        <f>G95/F95*100</f>
        <v>101.4687584447182</v>
      </c>
      <c r="J95" s="22"/>
    </row>
    <row r="96" spans="1:10" ht="12.75">
      <c r="A96" s="9"/>
      <c r="B96" s="2">
        <v>6511</v>
      </c>
      <c r="C96" s="3" t="s">
        <v>80</v>
      </c>
      <c r="D96" s="40">
        <v>275823472.02</v>
      </c>
      <c r="G96" s="40">
        <v>265992809.76</v>
      </c>
      <c r="H96" s="38">
        <f t="shared" si="4"/>
        <v>96.4358862615988</v>
      </c>
      <c r="I96" s="38"/>
      <c r="J96" s="22"/>
    </row>
    <row r="97" spans="1:10" ht="12.75">
      <c r="A97" s="9"/>
      <c r="B97" s="2">
        <v>6513</v>
      </c>
      <c r="C97" s="3" t="s">
        <v>81</v>
      </c>
      <c r="D97" s="40">
        <v>82732241.5</v>
      </c>
      <c r="G97" s="40">
        <v>88775096.34</v>
      </c>
      <c r="H97" s="38">
        <f t="shared" si="4"/>
        <v>107.30411110643001</v>
      </c>
      <c r="I97" s="38"/>
      <c r="J97" s="22"/>
    </row>
    <row r="98" spans="1:10" ht="12.75">
      <c r="A98" s="9"/>
      <c r="B98" s="2">
        <v>6514</v>
      </c>
      <c r="C98" s="3" t="s">
        <v>339</v>
      </c>
      <c r="D98" s="40">
        <v>128895361.21</v>
      </c>
      <c r="G98" s="40">
        <v>137483138.88</v>
      </c>
      <c r="H98" s="38">
        <f t="shared" si="4"/>
        <v>106.66259638002687</v>
      </c>
      <c r="I98" s="38"/>
      <c r="J98" s="22"/>
    </row>
    <row r="99" spans="1:11" ht="13.5" customHeight="1">
      <c r="A99" s="1">
        <v>652</v>
      </c>
      <c r="B99" s="4" t="s">
        <v>2</v>
      </c>
      <c r="C99" s="5" t="s">
        <v>82</v>
      </c>
      <c r="D99" s="46">
        <f>SUM(D100:D102)</f>
        <v>2936686686.5499997</v>
      </c>
      <c r="E99" s="45">
        <v>2089910742</v>
      </c>
      <c r="F99" s="45">
        <v>2089910742</v>
      </c>
      <c r="G99" s="46">
        <f>SUM(G100:G103)</f>
        <v>3104713645.9700003</v>
      </c>
      <c r="H99" s="29">
        <f t="shared" si="4"/>
        <v>105.72165087237812</v>
      </c>
      <c r="I99" s="29">
        <f>G99/F99*100</f>
        <v>148.55723661187824</v>
      </c>
      <c r="J99" s="22"/>
      <c r="K99" s="6"/>
    </row>
    <row r="100" spans="1:10" ht="12.75">
      <c r="A100" s="9"/>
      <c r="B100" s="2">
        <v>6521</v>
      </c>
      <c r="C100" s="3" t="s">
        <v>83</v>
      </c>
      <c r="D100" s="40">
        <v>522640200.62</v>
      </c>
      <c r="G100" s="40">
        <v>689750758.48</v>
      </c>
      <c r="H100" s="38">
        <f t="shared" si="4"/>
        <v>131.974302332993</v>
      </c>
      <c r="I100" s="38"/>
      <c r="J100" s="22"/>
    </row>
    <row r="101" spans="1:10" ht="12.75">
      <c r="A101" s="9"/>
      <c r="B101" s="2">
        <v>6526</v>
      </c>
      <c r="C101" s="3" t="s">
        <v>84</v>
      </c>
      <c r="D101" s="40">
        <v>2411453114.1</v>
      </c>
      <c r="G101" s="40">
        <v>2262133089.34</v>
      </c>
      <c r="H101" s="38">
        <f t="shared" si="4"/>
        <v>93.80788189963508</v>
      </c>
      <c r="I101" s="38"/>
      <c r="J101" s="22"/>
    </row>
    <row r="102" spans="1:10" ht="12.75">
      <c r="A102" s="9"/>
      <c r="B102" s="2">
        <v>6527</v>
      </c>
      <c r="C102" s="3" t="s">
        <v>85</v>
      </c>
      <c r="D102" s="40">
        <v>2593371.83</v>
      </c>
      <c r="G102" s="40">
        <v>2175530.77</v>
      </c>
      <c r="H102" s="38">
        <f t="shared" si="4"/>
        <v>83.88811603617981</v>
      </c>
      <c r="I102" s="38"/>
      <c r="J102" s="22"/>
    </row>
    <row r="103" spans="1:10" ht="25.5">
      <c r="A103" s="9"/>
      <c r="B103" s="2">
        <v>6528</v>
      </c>
      <c r="C103" s="3" t="s">
        <v>374</v>
      </c>
      <c r="D103" s="40">
        <v>0</v>
      </c>
      <c r="G103" s="40">
        <v>150654267.38</v>
      </c>
      <c r="H103" s="38"/>
      <c r="I103" s="38"/>
      <c r="J103" s="22"/>
    </row>
    <row r="104" spans="1:10" s="14" customFormat="1" ht="25.5">
      <c r="A104" s="1">
        <v>66</v>
      </c>
      <c r="B104" s="4" t="s">
        <v>2</v>
      </c>
      <c r="C104" s="5" t="s">
        <v>86</v>
      </c>
      <c r="D104" s="46">
        <f>+D105+D108</f>
        <v>119040598.86999999</v>
      </c>
      <c r="E104" s="45">
        <f>+E105+E108</f>
        <v>1405694812</v>
      </c>
      <c r="F104" s="45">
        <f>+F105+F108</f>
        <v>1405694812</v>
      </c>
      <c r="G104" s="46">
        <f>+G105+G108</f>
        <v>1177858130.18</v>
      </c>
      <c r="H104" s="29">
        <f t="shared" si="4"/>
        <v>989.4591772562377</v>
      </c>
      <c r="I104" s="29">
        <f>G104/F104*100</f>
        <v>83.79188143293796</v>
      </c>
      <c r="J104" s="22"/>
    </row>
    <row r="105" spans="1:10" ht="26.25" customHeight="1">
      <c r="A105" s="1">
        <v>661</v>
      </c>
      <c r="B105" s="4" t="s">
        <v>2</v>
      </c>
      <c r="C105" s="12" t="s">
        <v>87</v>
      </c>
      <c r="D105" s="46">
        <f>D106+D107</f>
        <v>71369516.36999999</v>
      </c>
      <c r="E105" s="45">
        <v>1285297371</v>
      </c>
      <c r="F105" s="45">
        <v>1285297371</v>
      </c>
      <c r="G105" s="46">
        <f>G106+G107</f>
        <v>1063194489.9100001</v>
      </c>
      <c r="H105" s="29">
        <f t="shared" si="4"/>
        <v>1489.7039296134442</v>
      </c>
      <c r="I105" s="29">
        <f>G105/F105*100</f>
        <v>82.71972804883299</v>
      </c>
      <c r="J105" s="22"/>
    </row>
    <row r="106" spans="1:10" ht="12.75">
      <c r="A106" s="9"/>
      <c r="B106" s="14">
        <v>6614</v>
      </c>
      <c r="C106" s="10" t="s">
        <v>88</v>
      </c>
      <c r="D106" s="44">
        <v>3001341.21</v>
      </c>
      <c r="G106" s="44">
        <v>106481461.69</v>
      </c>
      <c r="H106" s="38">
        <f t="shared" si="4"/>
        <v>3547.7959432010066</v>
      </c>
      <c r="I106" s="38"/>
      <c r="J106" s="22"/>
    </row>
    <row r="107" spans="1:10" ht="12.75">
      <c r="A107" s="9"/>
      <c r="B107" s="14">
        <v>6615</v>
      </c>
      <c r="C107" s="10" t="s">
        <v>89</v>
      </c>
      <c r="D107" s="44">
        <v>68368175.16</v>
      </c>
      <c r="G107" s="44">
        <v>956713028.22</v>
      </c>
      <c r="H107" s="38">
        <f t="shared" si="4"/>
        <v>1399.3543428371945</v>
      </c>
      <c r="I107" s="38"/>
      <c r="J107" s="22"/>
    </row>
    <row r="108" spans="1:10" ht="25.5">
      <c r="A108" s="1">
        <v>663</v>
      </c>
      <c r="B108" s="4" t="s">
        <v>2</v>
      </c>
      <c r="C108" s="5" t="s">
        <v>90</v>
      </c>
      <c r="D108" s="42">
        <f>D109+D110</f>
        <v>47671082.5</v>
      </c>
      <c r="E108" s="36">
        <v>120397441</v>
      </c>
      <c r="F108" s="36">
        <v>120397441</v>
      </c>
      <c r="G108" s="42">
        <f>G109+G110</f>
        <v>114663640.27</v>
      </c>
      <c r="H108" s="29">
        <f t="shared" si="4"/>
        <v>240.5308087350439</v>
      </c>
      <c r="I108" s="29">
        <f>G108/F108*100</f>
        <v>95.23760581422988</v>
      </c>
      <c r="J108" s="22"/>
    </row>
    <row r="109" spans="1:10" ht="12.75">
      <c r="A109" s="9"/>
      <c r="B109" s="2">
        <v>6631</v>
      </c>
      <c r="C109" s="3" t="s">
        <v>91</v>
      </c>
      <c r="D109" s="44">
        <v>46205343.28</v>
      </c>
      <c r="G109" s="44">
        <v>105238207.57</v>
      </c>
      <c r="H109" s="38">
        <f t="shared" si="4"/>
        <v>227.7619861674145</v>
      </c>
      <c r="I109" s="29"/>
      <c r="J109" s="22"/>
    </row>
    <row r="110" spans="1:10" ht="12.75">
      <c r="A110" s="9"/>
      <c r="B110" s="2">
        <v>6632</v>
      </c>
      <c r="C110" s="3" t="s">
        <v>92</v>
      </c>
      <c r="D110" s="44">
        <v>1465739.22</v>
      </c>
      <c r="G110" s="44">
        <v>9425432.7</v>
      </c>
      <c r="H110" s="38">
        <f t="shared" si="4"/>
        <v>643.0497711591561</v>
      </c>
      <c r="I110" s="29"/>
      <c r="J110" s="22"/>
    </row>
    <row r="111" spans="1:10" ht="26.25" customHeight="1">
      <c r="A111" s="1">
        <v>67</v>
      </c>
      <c r="B111" s="4"/>
      <c r="C111" s="5" t="s">
        <v>366</v>
      </c>
      <c r="D111" s="46">
        <v>0</v>
      </c>
      <c r="E111" s="45">
        <f>E112</f>
        <v>4338764500</v>
      </c>
      <c r="F111" s="45">
        <f>F112</f>
        <v>4338764500</v>
      </c>
      <c r="G111" s="46">
        <f>G112</f>
        <v>5161396772.47</v>
      </c>
      <c r="H111" s="38"/>
      <c r="I111" s="29">
        <f>G111/F111*100</f>
        <v>118.96005815641757</v>
      </c>
      <c r="J111" s="22"/>
    </row>
    <row r="112" spans="1:10" ht="14.25" customHeight="1">
      <c r="A112" s="4">
        <v>673</v>
      </c>
      <c r="B112" s="15"/>
      <c r="C112" s="5" t="s">
        <v>367</v>
      </c>
      <c r="D112" s="46">
        <f>D113</f>
        <v>0</v>
      </c>
      <c r="E112" s="45">
        <v>4338764500</v>
      </c>
      <c r="F112" s="45">
        <v>4338764500</v>
      </c>
      <c r="G112" s="46">
        <f>G113</f>
        <v>5161396772.47</v>
      </c>
      <c r="H112" s="29"/>
      <c r="I112" s="29">
        <f>G112/F112*100</f>
        <v>118.96005815641757</v>
      </c>
      <c r="J112" s="22"/>
    </row>
    <row r="113" spans="1:10" ht="12.75">
      <c r="A113" s="9"/>
      <c r="B113" s="2">
        <v>6731</v>
      </c>
      <c r="C113" s="3" t="s">
        <v>367</v>
      </c>
      <c r="D113" s="44">
        <v>0</v>
      </c>
      <c r="G113" s="44">
        <v>5161396772.47</v>
      </c>
      <c r="H113" s="38"/>
      <c r="I113" s="29"/>
      <c r="J113" s="22"/>
    </row>
    <row r="114" spans="1:10" s="15" customFormat="1" ht="12.75">
      <c r="A114" s="1">
        <v>68</v>
      </c>
      <c r="B114" s="4"/>
      <c r="C114" s="5" t="s">
        <v>93</v>
      </c>
      <c r="D114" s="46">
        <f>+D115+D125</f>
        <v>642657676.12</v>
      </c>
      <c r="E114" s="45">
        <f>+E115+E125</f>
        <v>598734825</v>
      </c>
      <c r="F114" s="45">
        <f>+F115+F125</f>
        <v>598734825</v>
      </c>
      <c r="G114" s="46">
        <f>+G115+G125</f>
        <v>568342361.8399999</v>
      </c>
      <c r="H114" s="29">
        <f t="shared" si="4"/>
        <v>88.43625198275488</v>
      </c>
      <c r="I114" s="29">
        <f>G114/F114*100</f>
        <v>94.92388585213828</v>
      </c>
      <c r="J114" s="22"/>
    </row>
    <row r="115" spans="1:10" s="15" customFormat="1" ht="12.75">
      <c r="A115" s="1">
        <v>681</v>
      </c>
      <c r="B115" s="4"/>
      <c r="C115" s="5" t="s">
        <v>94</v>
      </c>
      <c r="D115" s="46">
        <f>SUM(D116:D124)</f>
        <v>621703052.53</v>
      </c>
      <c r="E115" s="45">
        <v>580971266</v>
      </c>
      <c r="F115" s="45">
        <v>580971266</v>
      </c>
      <c r="G115" s="46">
        <f>SUM(G116:G124)</f>
        <v>553595775.05</v>
      </c>
      <c r="H115" s="29">
        <f t="shared" si="4"/>
        <v>89.04504695564229</v>
      </c>
      <c r="I115" s="29">
        <f>G115/F115*100</f>
        <v>95.28797850219325</v>
      </c>
      <c r="J115" s="22"/>
    </row>
    <row r="116" spans="1:10" ht="12.75">
      <c r="A116" s="9"/>
      <c r="B116" s="2">
        <v>6811</v>
      </c>
      <c r="C116" s="3" t="s">
        <v>95</v>
      </c>
      <c r="D116" s="44">
        <v>26045190.18</v>
      </c>
      <c r="G116" s="44">
        <v>34187329.13</v>
      </c>
      <c r="H116" s="38">
        <f t="shared" si="4"/>
        <v>131.2615837846802</v>
      </c>
      <c r="I116" s="38"/>
      <c r="J116" s="22"/>
    </row>
    <row r="117" spans="1:10" ht="12.75">
      <c r="A117" s="9"/>
      <c r="B117" s="2">
        <v>6812</v>
      </c>
      <c r="C117" s="3" t="s">
        <v>96</v>
      </c>
      <c r="D117" s="44">
        <v>4254797.83</v>
      </c>
      <c r="G117" s="44">
        <v>3247404.72</v>
      </c>
      <c r="H117" s="38">
        <f t="shared" si="4"/>
        <v>76.32336129117562</v>
      </c>
      <c r="I117" s="38"/>
      <c r="J117" s="22"/>
    </row>
    <row r="118" spans="1:10" ht="12.75">
      <c r="A118" s="9"/>
      <c r="B118" s="2">
        <v>6813</v>
      </c>
      <c r="C118" s="3" t="s">
        <v>97</v>
      </c>
      <c r="D118" s="44">
        <v>41732520.41</v>
      </c>
      <c r="G118" s="44">
        <v>33640977.83</v>
      </c>
      <c r="H118" s="38">
        <f t="shared" si="4"/>
        <v>80.61094201714907</v>
      </c>
      <c r="I118" s="38"/>
      <c r="J118" s="22"/>
    </row>
    <row r="119" spans="1:10" ht="25.5">
      <c r="A119" s="9"/>
      <c r="B119" s="2">
        <v>6814</v>
      </c>
      <c r="C119" s="3" t="s">
        <v>98</v>
      </c>
      <c r="D119" s="44">
        <v>432</v>
      </c>
      <c r="G119" s="44">
        <v>94369.1</v>
      </c>
      <c r="H119" s="38">
        <f t="shared" si="4"/>
        <v>21844.699074074073</v>
      </c>
      <c r="I119" s="38"/>
      <c r="J119" s="22"/>
    </row>
    <row r="120" spans="1:10" ht="12.75">
      <c r="A120" s="9"/>
      <c r="B120" s="2">
        <v>6815</v>
      </c>
      <c r="C120" s="3" t="s">
        <v>99</v>
      </c>
      <c r="D120" s="44">
        <v>378547716.5</v>
      </c>
      <c r="G120" s="44">
        <v>319268836.74</v>
      </c>
      <c r="H120" s="38">
        <f t="shared" si="4"/>
        <v>84.34044714149003</v>
      </c>
      <c r="I120" s="38"/>
      <c r="J120" s="22"/>
    </row>
    <row r="121" spans="1:10" ht="12.75">
      <c r="A121" s="9"/>
      <c r="B121" s="2">
        <v>6816</v>
      </c>
      <c r="C121" s="3" t="s">
        <v>100</v>
      </c>
      <c r="D121" s="44">
        <v>31498802.98</v>
      </c>
      <c r="G121" s="44">
        <v>40536876.51</v>
      </c>
      <c r="H121" s="38">
        <f t="shared" si="4"/>
        <v>128.69338728756986</v>
      </c>
      <c r="I121" s="38"/>
      <c r="J121" s="22"/>
    </row>
    <row r="122" spans="1:10" ht="12.75">
      <c r="A122" s="9"/>
      <c r="B122" s="2">
        <v>6817</v>
      </c>
      <c r="C122" s="3" t="s">
        <v>375</v>
      </c>
      <c r="D122" s="44">
        <v>0</v>
      </c>
      <c r="G122" s="44">
        <v>15000</v>
      </c>
      <c r="H122" s="38"/>
      <c r="I122" s="38"/>
      <c r="J122" s="22"/>
    </row>
    <row r="123" spans="1:10" ht="12.75">
      <c r="A123" s="9"/>
      <c r="B123" s="2">
        <v>6818</v>
      </c>
      <c r="C123" s="3" t="s">
        <v>101</v>
      </c>
      <c r="D123" s="44">
        <v>1359304.58</v>
      </c>
      <c r="G123" s="44">
        <v>1469492.92</v>
      </c>
      <c r="H123" s="38">
        <f t="shared" si="4"/>
        <v>108.10622884828358</v>
      </c>
      <c r="I123" s="38"/>
      <c r="J123" s="22"/>
    </row>
    <row r="124" spans="1:10" ht="12.75">
      <c r="A124" s="9"/>
      <c r="B124" s="2">
        <v>6819</v>
      </c>
      <c r="C124" s="3" t="s">
        <v>102</v>
      </c>
      <c r="D124" s="44">
        <v>138264288.05</v>
      </c>
      <c r="G124" s="44">
        <v>121135488.1</v>
      </c>
      <c r="H124" s="38">
        <f t="shared" si="4"/>
        <v>87.61155162220501</v>
      </c>
      <c r="I124" s="38"/>
      <c r="J124" s="22"/>
    </row>
    <row r="125" spans="1:10" s="15" customFormat="1" ht="14.25" customHeight="1">
      <c r="A125" s="1">
        <v>683</v>
      </c>
      <c r="B125" s="4"/>
      <c r="C125" s="5" t="s">
        <v>103</v>
      </c>
      <c r="D125" s="46">
        <f>D126</f>
        <v>20954623.59</v>
      </c>
      <c r="E125" s="45">
        <v>17763559</v>
      </c>
      <c r="F125" s="45">
        <v>17763559</v>
      </c>
      <c r="G125" s="46">
        <f>G126</f>
        <v>14746586.79</v>
      </c>
      <c r="H125" s="29">
        <f t="shared" si="4"/>
        <v>70.37390448300579</v>
      </c>
      <c r="I125" s="29">
        <f>G125/F125*100</f>
        <v>83.01594736730404</v>
      </c>
      <c r="J125" s="22"/>
    </row>
    <row r="126" spans="1:10" ht="12.75">
      <c r="A126" s="9"/>
      <c r="B126" s="2">
        <v>6831</v>
      </c>
      <c r="C126" s="3" t="s">
        <v>103</v>
      </c>
      <c r="D126" s="44">
        <v>20954623.59</v>
      </c>
      <c r="G126" s="44">
        <v>14746586.79</v>
      </c>
      <c r="H126" s="38">
        <f t="shared" si="4"/>
        <v>70.37390448300579</v>
      </c>
      <c r="I126" s="38"/>
      <c r="J126" s="22"/>
    </row>
    <row r="127" spans="1:10" ht="12.75">
      <c r="A127" s="1"/>
      <c r="B127" s="4"/>
      <c r="C127" s="5"/>
      <c r="G127" s="44"/>
      <c r="H127" s="29"/>
      <c r="I127" s="29"/>
      <c r="J127" s="22"/>
    </row>
    <row r="128" spans="1:10" ht="12.75">
      <c r="A128" s="1" t="s">
        <v>104</v>
      </c>
      <c r="B128" s="4"/>
      <c r="C128" s="5"/>
      <c r="D128" s="46"/>
      <c r="E128" s="45"/>
      <c r="F128" s="45"/>
      <c r="G128" s="44"/>
      <c r="H128" s="29"/>
      <c r="I128" s="29"/>
      <c r="J128" s="22"/>
    </row>
    <row r="129" spans="1:10" ht="25.5" customHeight="1">
      <c r="A129" s="47" t="s">
        <v>350</v>
      </c>
      <c r="B129" s="47"/>
      <c r="C129" s="47"/>
      <c r="D129" s="28" t="s">
        <v>361</v>
      </c>
      <c r="E129" s="19" t="s">
        <v>363</v>
      </c>
      <c r="F129" s="19" t="s">
        <v>364</v>
      </c>
      <c r="G129" s="19" t="s">
        <v>369</v>
      </c>
      <c r="H129" s="20" t="s">
        <v>125</v>
      </c>
      <c r="I129" s="20" t="s">
        <v>125</v>
      </c>
      <c r="J129" s="22"/>
    </row>
    <row r="130" spans="1:10" ht="13.5" customHeight="1">
      <c r="A130" s="48">
        <v>1</v>
      </c>
      <c r="B130" s="48"/>
      <c r="C130" s="48"/>
      <c r="D130" s="25">
        <v>2</v>
      </c>
      <c r="E130" s="25">
        <v>3</v>
      </c>
      <c r="F130" s="25">
        <v>4</v>
      </c>
      <c r="G130" s="25">
        <v>5</v>
      </c>
      <c r="H130" s="26" t="s">
        <v>351</v>
      </c>
      <c r="I130" s="26" t="s">
        <v>352</v>
      </c>
      <c r="J130" s="22"/>
    </row>
    <row r="131" spans="1:10" ht="25.5">
      <c r="A131" s="1">
        <v>7</v>
      </c>
      <c r="B131" s="11" t="s">
        <v>2</v>
      </c>
      <c r="C131" s="16" t="s">
        <v>104</v>
      </c>
      <c r="D131" s="46">
        <f>D132+D137+D156+D159</f>
        <v>689719775.0999999</v>
      </c>
      <c r="E131" s="45">
        <f>E132+E137+E159</f>
        <v>450638451</v>
      </c>
      <c r="F131" s="45">
        <f>F132+F137+F159</f>
        <v>450638451</v>
      </c>
      <c r="G131" s="46">
        <f>G132+G137+G159+G156</f>
        <v>645008947.5699999</v>
      </c>
      <c r="H131" s="29">
        <f aca="true" t="shared" si="5" ref="H131:H147">G131/D131*100</f>
        <v>93.51753724568539</v>
      </c>
      <c r="I131" s="29">
        <f>G131/F131*100</f>
        <v>143.13224851068023</v>
      </c>
      <c r="J131" s="22"/>
    </row>
    <row r="132" spans="1:10" ht="25.5">
      <c r="A132" s="1">
        <v>71</v>
      </c>
      <c r="B132" s="4" t="s">
        <v>2</v>
      </c>
      <c r="C132" s="5" t="s">
        <v>105</v>
      </c>
      <c r="D132" s="46">
        <f>D133</f>
        <v>28621188.93</v>
      </c>
      <c r="E132" s="45">
        <f>E133+E135</f>
        <v>69216668</v>
      </c>
      <c r="F132" s="45">
        <f>F133+F135</f>
        <v>69216668</v>
      </c>
      <c r="G132" s="46">
        <f>G133+G135</f>
        <v>54303022.18</v>
      </c>
      <c r="H132" s="29">
        <f t="shared" si="5"/>
        <v>189.730141234912</v>
      </c>
      <c r="I132" s="29">
        <f>G132/F132*100</f>
        <v>78.45367849836401</v>
      </c>
      <c r="J132" s="22"/>
    </row>
    <row r="133" spans="1:10" ht="27" customHeight="1">
      <c r="A133" s="1">
        <v>711</v>
      </c>
      <c r="B133" s="4" t="s">
        <v>2</v>
      </c>
      <c r="C133" s="12" t="s">
        <v>106</v>
      </c>
      <c r="D133" s="46">
        <f>D134</f>
        <v>28621188.93</v>
      </c>
      <c r="E133" s="45">
        <v>35889528</v>
      </c>
      <c r="F133" s="45">
        <v>35889528</v>
      </c>
      <c r="G133" s="46">
        <f>G134</f>
        <v>54162539.55</v>
      </c>
      <c r="H133" s="29">
        <f t="shared" si="5"/>
        <v>189.2393068731963</v>
      </c>
      <c r="I133" s="29">
        <f>G133/F133*100</f>
        <v>150.91460536900902</v>
      </c>
      <c r="J133" s="22"/>
    </row>
    <row r="134" spans="1:10" ht="12.75">
      <c r="A134" s="1"/>
      <c r="B134" s="2">
        <v>7111</v>
      </c>
      <c r="C134" s="3" t="s">
        <v>107</v>
      </c>
      <c r="D134" s="44">
        <v>28621188.93</v>
      </c>
      <c r="G134" s="44">
        <v>54162539.55</v>
      </c>
      <c r="H134" s="38">
        <f t="shared" si="5"/>
        <v>189.2393068731963</v>
      </c>
      <c r="I134" s="29"/>
      <c r="J134" s="22"/>
    </row>
    <row r="135" spans="1:10" ht="12.75">
      <c r="A135" s="1">
        <v>712</v>
      </c>
      <c r="B135" s="2"/>
      <c r="C135" s="5" t="s">
        <v>368</v>
      </c>
      <c r="D135" s="46">
        <f>D136</f>
        <v>0</v>
      </c>
      <c r="E135" s="45">
        <v>33327140</v>
      </c>
      <c r="F135" s="45">
        <v>33327140</v>
      </c>
      <c r="G135" s="46">
        <f>G136</f>
        <v>140482.63</v>
      </c>
      <c r="H135" s="29"/>
      <c r="I135" s="29">
        <f>G135/F135*100</f>
        <v>0.4215262095697381</v>
      </c>
      <c r="J135" s="22"/>
    </row>
    <row r="136" spans="1:10" ht="12.75">
      <c r="A136" s="1"/>
      <c r="B136" s="2">
        <v>7124</v>
      </c>
      <c r="C136" s="3" t="s">
        <v>282</v>
      </c>
      <c r="D136" s="44">
        <v>0</v>
      </c>
      <c r="G136" s="44">
        <v>140482.63</v>
      </c>
      <c r="H136" s="38"/>
      <c r="I136" s="38"/>
      <c r="J136" s="22"/>
    </row>
    <row r="137" spans="1:10" ht="12.75">
      <c r="A137" s="1">
        <v>72</v>
      </c>
      <c r="B137" s="4" t="s">
        <v>2</v>
      </c>
      <c r="C137" s="5" t="s">
        <v>108</v>
      </c>
      <c r="D137" s="46">
        <f>D138+D141+D148+D154</f>
        <v>316850144.05999994</v>
      </c>
      <c r="E137" s="45">
        <f>E138+E141+E148+E154</f>
        <v>300411783</v>
      </c>
      <c r="F137" s="45">
        <f>F138+F141+F148+F154</f>
        <v>300411783</v>
      </c>
      <c r="G137" s="46">
        <f>G138+G141+G148+G152+G154</f>
        <v>311300889.68999994</v>
      </c>
      <c r="H137" s="29">
        <f t="shared" si="5"/>
        <v>98.24861863753827</v>
      </c>
      <c r="I137" s="29">
        <f>G137/F137*100</f>
        <v>103.62472689361853</v>
      </c>
      <c r="J137" s="22"/>
    </row>
    <row r="138" spans="1:10" ht="13.5" customHeight="1">
      <c r="A138" s="1">
        <v>721</v>
      </c>
      <c r="B138" s="4" t="s">
        <v>2</v>
      </c>
      <c r="C138" s="5" t="s">
        <v>109</v>
      </c>
      <c r="D138" s="46">
        <f>SUM(D139:D140)</f>
        <v>313388726.29999995</v>
      </c>
      <c r="E138" s="45">
        <v>296954249</v>
      </c>
      <c r="F138" s="45">
        <v>296954249</v>
      </c>
      <c r="G138" s="46">
        <f>SUM(G139:G140)</f>
        <v>306902896.79999995</v>
      </c>
      <c r="H138" s="29">
        <f t="shared" si="5"/>
        <v>97.93042028774472</v>
      </c>
      <c r="I138" s="29">
        <f>G138/F138*100</f>
        <v>103.35022914590455</v>
      </c>
      <c r="J138" s="22"/>
    </row>
    <row r="139" spans="1:10" ht="12.75">
      <c r="A139" s="1"/>
      <c r="B139" s="2">
        <v>7211</v>
      </c>
      <c r="C139" s="3" t="s">
        <v>110</v>
      </c>
      <c r="D139" s="44">
        <v>278634740.33</v>
      </c>
      <c r="G139" s="44">
        <v>303667055.15</v>
      </c>
      <c r="H139" s="38">
        <f t="shared" si="5"/>
        <v>108.98391736448696</v>
      </c>
      <c r="I139" s="38"/>
      <c r="J139" s="22"/>
    </row>
    <row r="140" spans="1:10" ht="12.75">
      <c r="A140" s="1"/>
      <c r="B140" s="2">
        <v>7212</v>
      </c>
      <c r="C140" s="3" t="s">
        <v>111</v>
      </c>
      <c r="D140" s="44">
        <v>34753985.97</v>
      </c>
      <c r="G140" s="44">
        <v>3235841.65</v>
      </c>
      <c r="H140" s="38">
        <f t="shared" si="5"/>
        <v>9.310706555481756</v>
      </c>
      <c r="I140" s="38"/>
      <c r="J140" s="22"/>
    </row>
    <row r="141" spans="1:10" ht="13.5" customHeight="1">
      <c r="A141" s="1">
        <v>722</v>
      </c>
      <c r="B141" s="2"/>
      <c r="C141" s="5" t="s">
        <v>113</v>
      </c>
      <c r="D141" s="46">
        <f>SUM(D142:D147)</f>
        <v>76745</v>
      </c>
      <c r="E141" s="45">
        <v>328834</v>
      </c>
      <c r="F141" s="45">
        <v>328834</v>
      </c>
      <c r="G141" s="46">
        <f>SUM(G142:G147)</f>
        <v>472375.25</v>
      </c>
      <c r="H141" s="29">
        <f t="shared" si="5"/>
        <v>615.512736986123</v>
      </c>
      <c r="I141" s="29">
        <f>G141/F141*100</f>
        <v>143.65158408193798</v>
      </c>
      <c r="J141" s="22"/>
    </row>
    <row r="142" spans="1:10" ht="12.75">
      <c r="A142" s="1"/>
      <c r="B142" s="2">
        <v>7221</v>
      </c>
      <c r="C142" s="3" t="s">
        <v>114</v>
      </c>
      <c r="D142" s="44">
        <v>4608</v>
      </c>
      <c r="G142" s="44">
        <v>37411</v>
      </c>
      <c r="H142" s="38">
        <f t="shared" si="5"/>
        <v>811.8706597222222</v>
      </c>
      <c r="I142" s="38"/>
      <c r="J142" s="22"/>
    </row>
    <row r="143" spans="1:10" ht="12.75">
      <c r="A143" s="1"/>
      <c r="B143" s="2">
        <v>7222</v>
      </c>
      <c r="C143" s="3" t="s">
        <v>295</v>
      </c>
      <c r="D143" s="44">
        <v>0</v>
      </c>
      <c r="G143" s="44">
        <v>4054</v>
      </c>
      <c r="H143" s="38"/>
      <c r="I143" s="38"/>
      <c r="J143" s="22"/>
    </row>
    <row r="144" spans="1:10" ht="12.75">
      <c r="A144" s="1"/>
      <c r="B144" s="2">
        <v>7223</v>
      </c>
      <c r="C144" s="3" t="s">
        <v>115</v>
      </c>
      <c r="D144" s="44">
        <v>0</v>
      </c>
      <c r="G144" s="44">
        <v>30</v>
      </c>
      <c r="H144" s="38"/>
      <c r="I144" s="38"/>
      <c r="J144" s="22"/>
    </row>
    <row r="145" spans="1:10" ht="12.75">
      <c r="A145" s="1"/>
      <c r="B145" s="2">
        <v>7225</v>
      </c>
      <c r="C145" s="3" t="s">
        <v>116</v>
      </c>
      <c r="D145" s="44">
        <v>51900</v>
      </c>
      <c r="G145" s="44">
        <v>80400</v>
      </c>
      <c r="H145" s="38">
        <f t="shared" si="5"/>
        <v>154.91329479768785</v>
      </c>
      <c r="I145" s="38"/>
      <c r="J145" s="22"/>
    </row>
    <row r="146" spans="1:10" ht="12.75">
      <c r="A146" s="1"/>
      <c r="B146" s="2">
        <v>7226</v>
      </c>
      <c r="C146" s="3" t="s">
        <v>355</v>
      </c>
      <c r="D146" s="44">
        <v>0</v>
      </c>
      <c r="G146" s="44">
        <v>168835</v>
      </c>
      <c r="H146" s="38"/>
      <c r="I146" s="38"/>
      <c r="J146" s="22"/>
    </row>
    <row r="147" spans="1:10" ht="12.75">
      <c r="A147" s="1"/>
      <c r="B147" s="2">
        <v>7227</v>
      </c>
      <c r="C147" s="3" t="s">
        <v>117</v>
      </c>
      <c r="D147" s="44">
        <v>20237</v>
      </c>
      <c r="G147" s="44">
        <v>181645.25</v>
      </c>
      <c r="H147" s="38">
        <f t="shared" si="5"/>
        <v>897.5898107426991</v>
      </c>
      <c r="I147" s="38"/>
      <c r="J147" s="22"/>
    </row>
    <row r="148" spans="1:10" ht="13.5" customHeight="1">
      <c r="A148" s="1">
        <v>723</v>
      </c>
      <c r="B148" s="4" t="s">
        <v>2</v>
      </c>
      <c r="C148" s="5" t="s">
        <v>118</v>
      </c>
      <c r="D148" s="46">
        <f>SUM(D149:D151)</f>
        <v>3384672.76</v>
      </c>
      <c r="E148" s="45">
        <v>2393482</v>
      </c>
      <c r="F148" s="45">
        <v>2393482</v>
      </c>
      <c r="G148" s="46">
        <f>SUM(G149:G151)</f>
        <v>3724762.39</v>
      </c>
      <c r="H148" s="29">
        <f>G148/D148*100</f>
        <v>110.04793237382276</v>
      </c>
      <c r="I148" s="29">
        <f>G148/F148*100</f>
        <v>155.6210738163061</v>
      </c>
      <c r="J148" s="22"/>
    </row>
    <row r="149" spans="1:10" ht="12.75">
      <c r="A149" s="1"/>
      <c r="B149" s="2">
        <v>7231</v>
      </c>
      <c r="C149" s="3" t="s">
        <v>119</v>
      </c>
      <c r="D149" s="44">
        <v>2140040.26</v>
      </c>
      <c r="G149" s="44">
        <v>3524727.89</v>
      </c>
      <c r="H149" s="38">
        <f>G149/D149*100</f>
        <v>164.7038121609918</v>
      </c>
      <c r="I149" s="38"/>
      <c r="J149" s="22"/>
    </row>
    <row r="150" spans="1:10" ht="12.75">
      <c r="A150" s="1"/>
      <c r="B150" s="2">
        <v>7232</v>
      </c>
      <c r="C150" s="3" t="s">
        <v>358</v>
      </c>
      <c r="D150" s="44">
        <v>755440</v>
      </c>
      <c r="G150" s="44">
        <v>0</v>
      </c>
      <c r="H150" s="38">
        <f>G150/D150*100</f>
        <v>0</v>
      </c>
      <c r="I150" s="38"/>
      <c r="J150" s="22"/>
    </row>
    <row r="151" spans="1:10" ht="15" customHeight="1">
      <c r="A151" s="1"/>
      <c r="B151" s="2">
        <v>7233</v>
      </c>
      <c r="C151" s="3" t="s">
        <v>120</v>
      </c>
      <c r="D151" s="44">
        <v>489192.5</v>
      </c>
      <c r="G151" s="44">
        <v>200034.5</v>
      </c>
      <c r="H151" s="38">
        <f>G151/D151*100</f>
        <v>40.89075363992703</v>
      </c>
      <c r="I151" s="38"/>
      <c r="J151" s="22"/>
    </row>
    <row r="152" spans="1:10" ht="26.25" customHeight="1">
      <c r="A152" s="1">
        <v>725</v>
      </c>
      <c r="B152" s="2"/>
      <c r="C152" s="5" t="s">
        <v>377</v>
      </c>
      <c r="D152" s="44">
        <v>0</v>
      </c>
      <c r="G152" s="46">
        <f>G153</f>
        <v>200855.25</v>
      </c>
      <c r="H152" s="38"/>
      <c r="I152" s="38"/>
      <c r="J152" s="22"/>
    </row>
    <row r="153" spans="1:10" ht="15" customHeight="1">
      <c r="A153" s="1"/>
      <c r="B153" s="2">
        <v>7252</v>
      </c>
      <c r="C153" s="3" t="s">
        <v>316</v>
      </c>
      <c r="D153" s="44">
        <v>0</v>
      </c>
      <c r="G153" s="44">
        <v>200855.25</v>
      </c>
      <c r="H153" s="38"/>
      <c r="I153" s="38"/>
      <c r="J153" s="22"/>
    </row>
    <row r="154" spans="1:10" ht="15" customHeight="1">
      <c r="A154" s="1">
        <v>726</v>
      </c>
      <c r="B154" s="4" t="s">
        <v>2</v>
      </c>
      <c r="C154" s="5" t="s">
        <v>353</v>
      </c>
      <c r="D154" s="46">
        <f>D155</f>
        <v>0</v>
      </c>
      <c r="E154" s="45">
        <v>735218</v>
      </c>
      <c r="F154" s="45">
        <v>735218</v>
      </c>
      <c r="G154" s="46">
        <f>G155</f>
        <v>0</v>
      </c>
      <c r="H154" s="38"/>
      <c r="I154" s="29"/>
      <c r="J154" s="22"/>
    </row>
    <row r="155" spans="1:10" ht="15" customHeight="1">
      <c r="A155" s="1"/>
      <c r="B155" s="2">
        <v>7264</v>
      </c>
      <c r="C155" s="3" t="s">
        <v>354</v>
      </c>
      <c r="D155" s="44">
        <v>0</v>
      </c>
      <c r="G155" s="44">
        <v>0</v>
      </c>
      <c r="H155" s="38"/>
      <c r="I155" s="38"/>
      <c r="J155" s="22"/>
    </row>
    <row r="156" spans="1:10" ht="30" customHeight="1">
      <c r="A156" s="1">
        <v>73</v>
      </c>
      <c r="B156" s="2"/>
      <c r="C156" s="5" t="s">
        <v>359</v>
      </c>
      <c r="D156" s="46">
        <f>D157</f>
        <v>60501</v>
      </c>
      <c r="G156" s="46">
        <f>G157</f>
        <v>715218.25</v>
      </c>
      <c r="H156" s="38">
        <f aca="true" t="shared" si="6" ref="H156:H161">G156/D156*100</f>
        <v>1182.1593857952762</v>
      </c>
      <c r="I156" s="38"/>
      <c r="J156" s="22"/>
    </row>
    <row r="157" spans="1:10" ht="30" customHeight="1">
      <c r="A157" s="1">
        <v>731</v>
      </c>
      <c r="B157" s="2"/>
      <c r="C157" s="5" t="s">
        <v>359</v>
      </c>
      <c r="D157" s="46">
        <f>D158</f>
        <v>60501</v>
      </c>
      <c r="G157" s="46">
        <f>G158</f>
        <v>715218.25</v>
      </c>
      <c r="H157" s="38">
        <f t="shared" si="6"/>
        <v>1182.1593857952762</v>
      </c>
      <c r="I157" s="38"/>
      <c r="J157" s="22"/>
    </row>
    <row r="158" spans="1:10" ht="15" customHeight="1">
      <c r="A158" s="1"/>
      <c r="B158" s="2">
        <v>7311</v>
      </c>
      <c r="C158" s="3" t="s">
        <v>360</v>
      </c>
      <c r="D158" s="44">
        <v>60501</v>
      </c>
      <c r="G158" s="44">
        <v>715218.25</v>
      </c>
      <c r="H158" s="38">
        <f t="shared" si="6"/>
        <v>1182.1593857952762</v>
      </c>
      <c r="I158" s="38"/>
      <c r="J158" s="22"/>
    </row>
    <row r="159" spans="1:10" ht="25.5">
      <c r="A159" s="1">
        <v>74</v>
      </c>
      <c r="B159" s="4"/>
      <c r="C159" s="5" t="s">
        <v>121</v>
      </c>
      <c r="D159" s="46">
        <f>D160</f>
        <v>344187941.11</v>
      </c>
      <c r="E159" s="45">
        <v>81010000</v>
      </c>
      <c r="F159" s="45">
        <f>F160</f>
        <v>81010000</v>
      </c>
      <c r="G159" s="46">
        <f>G160</f>
        <v>278689817.45</v>
      </c>
      <c r="H159" s="29">
        <f t="shared" si="6"/>
        <v>80.97024449817454</v>
      </c>
      <c r="I159" s="29">
        <f>G159/F159*100</f>
        <v>344.01903153931613</v>
      </c>
      <c r="J159" s="22"/>
    </row>
    <row r="160" spans="1:10" ht="13.5" customHeight="1">
      <c r="A160" s="1">
        <v>741</v>
      </c>
      <c r="B160" s="4"/>
      <c r="C160" s="5" t="s">
        <v>122</v>
      </c>
      <c r="D160" s="34">
        <f>D161</f>
        <v>344187941.11</v>
      </c>
      <c r="E160" s="33">
        <v>81010000</v>
      </c>
      <c r="F160" s="33">
        <v>81010000</v>
      </c>
      <c r="G160" s="34">
        <f>G161</f>
        <v>278689817.45</v>
      </c>
      <c r="H160" s="29">
        <f t="shared" si="6"/>
        <v>80.97024449817454</v>
      </c>
      <c r="I160" s="29">
        <f>G160/F160*100</f>
        <v>344.01903153931613</v>
      </c>
      <c r="J160" s="22"/>
    </row>
    <row r="161" spans="1:10" ht="12.75">
      <c r="A161" s="9"/>
      <c r="B161" s="2">
        <v>7411</v>
      </c>
      <c r="C161" s="3" t="s">
        <v>123</v>
      </c>
      <c r="D161" s="35">
        <v>344187941.11</v>
      </c>
      <c r="G161" s="35">
        <v>278689817.45</v>
      </c>
      <c r="H161" s="38">
        <f t="shared" si="6"/>
        <v>80.97024449817454</v>
      </c>
      <c r="I161" s="38"/>
      <c r="J161" s="22"/>
    </row>
    <row r="162" spans="1:10" ht="12.75">
      <c r="A162" s="17"/>
      <c r="J162" s="22"/>
    </row>
  </sheetData>
  <sheetProtection/>
  <mergeCells count="4">
    <mergeCell ref="A3:C3"/>
    <mergeCell ref="A4:C4"/>
    <mergeCell ref="A129:C129"/>
    <mergeCell ref="A130:C130"/>
  </mergeCells>
  <printOptions/>
  <pageMargins left="0.31496062992125984" right="0.2362204724409449" top="0.7480314960629921" bottom="0.7874015748031497" header="0.3937007874015748" footer="0.4724409448818898"/>
  <pageSetup firstPageNumber="6" useFirstPageNumber="1" horizontalDpi="600" verticalDpi="600" orientation="portrait" paperSize="9" scale="74" r:id="rId1"/>
  <headerFooter alignWithMargins="0">
    <oddHeader xml:space="preserve">&amp;L&amp;"Times New Roman,Bold"&amp;18    </oddHeader>
    <oddFooter>&amp;C&amp;"Times New Roman,Uobičajeno"&amp;12&amp;P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4"/>
  <sheetViews>
    <sheetView tabSelected="1" zoomScalePageLayoutView="0" workbookViewId="0" topLeftCell="A112">
      <selection activeCell="G130" sqref="G130"/>
    </sheetView>
  </sheetViews>
  <sheetFormatPr defaultColWidth="9.140625" defaultRowHeight="12.75"/>
  <cols>
    <col min="1" max="1" width="4.421875" style="55" customWidth="1"/>
    <col min="2" max="2" width="4.57421875" style="55" customWidth="1"/>
    <col min="3" max="3" width="41.00390625" style="97" customWidth="1"/>
    <col min="4" max="4" width="16.8515625" style="98" customWidth="1"/>
    <col min="5" max="5" width="14.421875" style="55" customWidth="1"/>
    <col min="6" max="6" width="14.421875" style="55" bestFit="1" customWidth="1"/>
    <col min="7" max="7" width="16.8515625" style="55" customWidth="1"/>
    <col min="8" max="9" width="8.28125" style="55" customWidth="1"/>
    <col min="10" max="10" width="15.7109375" style="23" customWidth="1"/>
    <col min="11" max="16384" width="9.140625" style="23" customWidth="1"/>
  </cols>
  <sheetData>
    <row r="1" spans="1:6" ht="14.25" customHeight="1">
      <c r="A1" s="50" t="s">
        <v>124</v>
      </c>
      <c r="B1" s="1"/>
      <c r="C1" s="51"/>
      <c r="D1" s="52"/>
      <c r="E1" s="53"/>
      <c r="F1" s="54"/>
    </row>
    <row r="2" spans="1:9" s="24" customFormat="1" ht="25.5">
      <c r="A2" s="56" t="s">
        <v>350</v>
      </c>
      <c r="B2" s="56"/>
      <c r="C2" s="56"/>
      <c r="D2" s="57" t="s">
        <v>361</v>
      </c>
      <c r="E2" s="58" t="s">
        <v>363</v>
      </c>
      <c r="F2" s="58" t="s">
        <v>364</v>
      </c>
      <c r="G2" s="58" t="s">
        <v>369</v>
      </c>
      <c r="H2" s="59" t="s">
        <v>125</v>
      </c>
      <c r="I2" s="59" t="s">
        <v>125</v>
      </c>
    </row>
    <row r="3" spans="1:9" s="24" customFormat="1" ht="12.75">
      <c r="A3" s="60">
        <v>1</v>
      </c>
      <c r="B3" s="60"/>
      <c r="C3" s="60"/>
      <c r="D3" s="61">
        <v>2</v>
      </c>
      <c r="E3" s="61">
        <v>3</v>
      </c>
      <c r="F3" s="61">
        <v>4</v>
      </c>
      <c r="G3" s="61">
        <v>5</v>
      </c>
      <c r="H3" s="62" t="s">
        <v>351</v>
      </c>
      <c r="I3" s="62" t="s">
        <v>352</v>
      </c>
    </row>
    <row r="4" spans="1:10" ht="15.75" customHeight="1">
      <c r="A4" s="63" t="s">
        <v>126</v>
      </c>
      <c r="B4" s="64"/>
      <c r="C4" s="65" t="s">
        <v>124</v>
      </c>
      <c r="D4" s="66">
        <f>D5+D17+D51+D66+D74+D90+D99</f>
        <v>125689498238.84</v>
      </c>
      <c r="E4" s="67">
        <f>E5+E17+E51+E66+E74+E90+E99</f>
        <v>117330286314</v>
      </c>
      <c r="F4" s="67">
        <f>F5+F17+F51+F66+F74+F90+F99</f>
        <v>117306420492</v>
      </c>
      <c r="G4" s="66">
        <f>G5+G17+G51+G66+G74+G90+G99</f>
        <v>115455805550.64001</v>
      </c>
      <c r="H4" s="66">
        <f>G4/D4*100</f>
        <v>91.85795724257446</v>
      </c>
      <c r="I4" s="66">
        <f>G4/F4*100</f>
        <v>98.42240950359049</v>
      </c>
      <c r="J4" s="31"/>
    </row>
    <row r="5" spans="1:10" ht="15.75" customHeight="1">
      <c r="A5" s="68" t="s">
        <v>127</v>
      </c>
      <c r="B5" s="69"/>
      <c r="C5" s="70" t="s">
        <v>128</v>
      </c>
      <c r="D5" s="66">
        <f>D6+D11+D13</f>
        <v>21453235277.700005</v>
      </c>
      <c r="E5" s="67">
        <f>E6+E11+E13</f>
        <v>25123743200</v>
      </c>
      <c r="F5" s="67">
        <f>F6+F11+F13</f>
        <v>25051824744</v>
      </c>
      <c r="G5" s="66">
        <f>G6+G11+G13</f>
        <v>25036504171.410007</v>
      </c>
      <c r="H5" s="66">
        <f>G5/D5*100</f>
        <v>116.70269703998773</v>
      </c>
      <c r="I5" s="66">
        <f>G5/F5*100</f>
        <v>99.93884448439763</v>
      </c>
      <c r="J5" s="31"/>
    </row>
    <row r="6" spans="1:10" ht="15.75" customHeight="1">
      <c r="A6" s="68" t="s">
        <v>129</v>
      </c>
      <c r="B6" s="69"/>
      <c r="C6" s="70" t="s">
        <v>340</v>
      </c>
      <c r="D6" s="66">
        <f>SUM(D7:D10)</f>
        <v>17874357606.56</v>
      </c>
      <c r="E6" s="67">
        <v>20768111445</v>
      </c>
      <c r="F6" s="67">
        <v>20714308205</v>
      </c>
      <c r="G6" s="66">
        <f>SUM(G7:G10)</f>
        <v>20687893838.300007</v>
      </c>
      <c r="H6" s="66">
        <f aca="true" t="shared" si="0" ref="H6:H72">G6/D6*100</f>
        <v>115.74062852310519</v>
      </c>
      <c r="I6" s="66">
        <f>G6/F6*100</f>
        <v>99.87248250610843</v>
      </c>
      <c r="J6" s="31"/>
    </row>
    <row r="7" spans="1:10" ht="15.75" customHeight="1">
      <c r="A7" s="71"/>
      <c r="B7" s="72" t="s">
        <v>130</v>
      </c>
      <c r="C7" s="73" t="s">
        <v>131</v>
      </c>
      <c r="D7" s="74">
        <v>17654368308.34</v>
      </c>
      <c r="E7" s="75"/>
      <c r="F7" s="76"/>
      <c r="G7" s="74">
        <v>20371027059.24</v>
      </c>
      <c r="H7" s="77">
        <f t="shared" si="0"/>
        <v>115.38802580445</v>
      </c>
      <c r="I7" s="66"/>
      <c r="J7" s="31"/>
    </row>
    <row r="8" spans="1:10" ht="15.75" customHeight="1">
      <c r="A8" s="71"/>
      <c r="B8" s="72" t="s">
        <v>132</v>
      </c>
      <c r="C8" s="73" t="s">
        <v>133</v>
      </c>
      <c r="D8" s="74">
        <v>18585057.88</v>
      </c>
      <c r="E8" s="75"/>
      <c r="F8" s="76"/>
      <c r="G8" s="74">
        <v>15933141.58</v>
      </c>
      <c r="H8" s="77">
        <f t="shared" si="0"/>
        <v>85.73092256627397</v>
      </c>
      <c r="I8" s="66"/>
      <c r="J8" s="31"/>
    </row>
    <row r="9" spans="1:10" ht="15.75" customHeight="1">
      <c r="A9" s="71"/>
      <c r="B9" s="72" t="s">
        <v>134</v>
      </c>
      <c r="C9" s="73" t="s">
        <v>135</v>
      </c>
      <c r="D9" s="74">
        <v>62280007.36</v>
      </c>
      <c r="E9" s="75"/>
      <c r="F9" s="76"/>
      <c r="G9" s="74">
        <v>140037217.24</v>
      </c>
      <c r="H9" s="77">
        <f t="shared" si="0"/>
        <v>224.85099661362665</v>
      </c>
      <c r="I9" s="66"/>
      <c r="J9" s="31"/>
    </row>
    <row r="10" spans="1:10" ht="15.75" customHeight="1">
      <c r="A10" s="71"/>
      <c r="B10" s="72" t="s">
        <v>136</v>
      </c>
      <c r="C10" s="73" t="s">
        <v>137</v>
      </c>
      <c r="D10" s="74">
        <v>139124232.98</v>
      </c>
      <c r="E10" s="75"/>
      <c r="F10" s="76"/>
      <c r="G10" s="74">
        <v>160896420.24</v>
      </c>
      <c r="H10" s="77">
        <f t="shared" si="0"/>
        <v>115.64945717481865</v>
      </c>
      <c r="I10" s="66"/>
      <c r="J10" s="31"/>
    </row>
    <row r="11" spans="1:10" ht="15.75" customHeight="1">
      <c r="A11" s="68">
        <v>312</v>
      </c>
      <c r="B11" s="69"/>
      <c r="C11" s="70" t="s">
        <v>138</v>
      </c>
      <c r="D11" s="66">
        <f>D12</f>
        <v>321144309.06</v>
      </c>
      <c r="E11" s="67">
        <v>549983453</v>
      </c>
      <c r="F11" s="67">
        <v>541997893</v>
      </c>
      <c r="G11" s="66">
        <f>G12</f>
        <v>543881233.4</v>
      </c>
      <c r="H11" s="66">
        <f t="shared" si="0"/>
        <v>169.35726963120047</v>
      </c>
      <c r="I11" s="66">
        <f>G11/F11*100</f>
        <v>100.34748112941465</v>
      </c>
      <c r="J11" s="31"/>
    </row>
    <row r="12" spans="1:10" ht="15.75" customHeight="1">
      <c r="A12" s="71"/>
      <c r="B12" s="72" t="s">
        <v>139</v>
      </c>
      <c r="C12" s="73" t="s">
        <v>138</v>
      </c>
      <c r="D12" s="74">
        <v>321144309.06</v>
      </c>
      <c r="E12" s="75"/>
      <c r="F12" s="76"/>
      <c r="G12" s="74">
        <v>543881233.4</v>
      </c>
      <c r="H12" s="77">
        <f t="shared" si="0"/>
        <v>169.35726963120047</v>
      </c>
      <c r="I12" s="66"/>
      <c r="J12" s="31"/>
    </row>
    <row r="13" spans="1:10" ht="15.75" customHeight="1">
      <c r="A13" s="68">
        <v>313</v>
      </c>
      <c r="B13" s="69"/>
      <c r="C13" s="70" t="s">
        <v>140</v>
      </c>
      <c r="D13" s="66">
        <f>SUM(D14:D16)</f>
        <v>3257733362.08</v>
      </c>
      <c r="E13" s="67">
        <v>3805648302</v>
      </c>
      <c r="F13" s="67">
        <v>3795518646</v>
      </c>
      <c r="G13" s="66">
        <f>SUM(G14:G16)</f>
        <v>3804729099.71</v>
      </c>
      <c r="H13" s="66">
        <f t="shared" si="0"/>
        <v>116.79068471339697</v>
      </c>
      <c r="I13" s="66">
        <f>G13/F13*100</f>
        <v>100.24266653833216</v>
      </c>
      <c r="J13" s="31"/>
    </row>
    <row r="14" spans="1:10" ht="15.75" customHeight="1">
      <c r="A14" s="71"/>
      <c r="B14" s="72" t="s">
        <v>141</v>
      </c>
      <c r="C14" s="73" t="s">
        <v>42</v>
      </c>
      <c r="D14" s="74">
        <v>316386164.28</v>
      </c>
      <c r="E14" s="75"/>
      <c r="F14" s="76"/>
      <c r="G14" s="74">
        <v>325397378.98</v>
      </c>
      <c r="H14" s="77">
        <f t="shared" si="0"/>
        <v>102.8481696475277</v>
      </c>
      <c r="I14" s="66"/>
      <c r="J14" s="31"/>
    </row>
    <row r="15" spans="1:10" ht="15.75" customHeight="1">
      <c r="A15" s="71"/>
      <c r="B15" s="72" t="s">
        <v>142</v>
      </c>
      <c r="C15" s="73" t="s">
        <v>40</v>
      </c>
      <c r="D15" s="77">
        <v>2628467177.05</v>
      </c>
      <c r="E15" s="75"/>
      <c r="F15" s="76"/>
      <c r="G15" s="77">
        <v>3129132546.24</v>
      </c>
      <c r="H15" s="77">
        <f t="shared" si="0"/>
        <v>119.0478075420333</v>
      </c>
      <c r="I15" s="66"/>
      <c r="J15" s="31"/>
    </row>
    <row r="16" spans="1:10" ht="25.5">
      <c r="A16" s="71"/>
      <c r="B16" s="72" t="s">
        <v>143</v>
      </c>
      <c r="C16" s="73" t="s">
        <v>45</v>
      </c>
      <c r="D16" s="74">
        <v>312880020.75</v>
      </c>
      <c r="E16" s="75"/>
      <c r="F16" s="76"/>
      <c r="G16" s="74">
        <v>350199174.49</v>
      </c>
      <c r="H16" s="77">
        <f t="shared" si="0"/>
        <v>111.92762441351891</v>
      </c>
      <c r="I16" s="66"/>
      <c r="J16" s="31"/>
    </row>
    <row r="17" spans="1:10" ht="15.75" customHeight="1">
      <c r="A17" s="68" t="s">
        <v>144</v>
      </c>
      <c r="B17" s="69"/>
      <c r="C17" s="70" t="s">
        <v>145</v>
      </c>
      <c r="D17" s="66">
        <f>D18+D23+D31+D41+D43</f>
        <v>7595305496.01</v>
      </c>
      <c r="E17" s="67">
        <f>E18+E23+E31+E41+E43</f>
        <v>10726796180</v>
      </c>
      <c r="F17" s="67">
        <f>F18+F23+F31+F41+F43</f>
        <v>10757520734</v>
      </c>
      <c r="G17" s="66">
        <f>G18+G23+G31+G41+G43</f>
        <v>11040524655.400002</v>
      </c>
      <c r="H17" s="66">
        <f t="shared" si="0"/>
        <v>145.3598497282283</v>
      </c>
      <c r="I17" s="66">
        <f>G17/F17*100</f>
        <v>102.63075413376193</v>
      </c>
      <c r="J17" s="31"/>
    </row>
    <row r="18" spans="1:10" ht="15.75" customHeight="1">
      <c r="A18" s="68" t="s">
        <v>146</v>
      </c>
      <c r="B18" s="69"/>
      <c r="C18" s="70" t="s">
        <v>147</v>
      </c>
      <c r="D18" s="66">
        <f>SUM(D19:D22)</f>
        <v>912869025.96</v>
      </c>
      <c r="E18" s="67">
        <v>1116291099</v>
      </c>
      <c r="F18" s="67">
        <v>1108926859</v>
      </c>
      <c r="G18" s="66">
        <f>SUM(G19:G22)</f>
        <v>1035097146.3399999</v>
      </c>
      <c r="H18" s="66">
        <f t="shared" si="0"/>
        <v>113.38944765394588</v>
      </c>
      <c r="I18" s="66">
        <f>G18/F18*100</f>
        <v>93.34223785267697</v>
      </c>
      <c r="J18" s="31"/>
    </row>
    <row r="19" spans="1:10" ht="15.75" customHeight="1">
      <c r="A19" s="71"/>
      <c r="B19" s="72" t="s">
        <v>148</v>
      </c>
      <c r="C19" s="73" t="s">
        <v>149</v>
      </c>
      <c r="D19" s="74">
        <v>169541895.47</v>
      </c>
      <c r="E19" s="75"/>
      <c r="F19" s="76"/>
      <c r="G19" s="74">
        <v>253160907.67</v>
      </c>
      <c r="H19" s="77">
        <f t="shared" si="0"/>
        <v>149.3205599525671</v>
      </c>
      <c r="I19" s="66"/>
      <c r="J19" s="31"/>
    </row>
    <row r="20" spans="1:10" ht="15.75" customHeight="1">
      <c r="A20" s="71"/>
      <c r="B20" s="72" t="s">
        <v>150</v>
      </c>
      <c r="C20" s="73" t="s">
        <v>151</v>
      </c>
      <c r="D20" s="74">
        <v>705530883.15</v>
      </c>
      <c r="E20" s="75"/>
      <c r="F20" s="76"/>
      <c r="G20" s="74">
        <v>708031362.5</v>
      </c>
      <c r="H20" s="77">
        <f t="shared" si="0"/>
        <v>100.35441104134748</v>
      </c>
      <c r="I20" s="66"/>
      <c r="J20" s="31"/>
    </row>
    <row r="21" spans="1:10" ht="15.75" customHeight="1">
      <c r="A21" s="71"/>
      <c r="B21" s="72" t="s">
        <v>152</v>
      </c>
      <c r="C21" s="73" t="s">
        <v>153</v>
      </c>
      <c r="D21" s="74">
        <v>26104418.02</v>
      </c>
      <c r="E21" s="75"/>
      <c r="F21" s="76"/>
      <c r="G21" s="74">
        <v>50609308.27</v>
      </c>
      <c r="H21" s="77">
        <f t="shared" si="0"/>
        <v>193.8725783169174</v>
      </c>
      <c r="I21" s="66"/>
      <c r="J21" s="31"/>
    </row>
    <row r="22" spans="1:10" ht="15.75" customHeight="1">
      <c r="A22" s="71"/>
      <c r="B22" s="78">
        <v>3214</v>
      </c>
      <c r="C22" s="79" t="s">
        <v>154</v>
      </c>
      <c r="D22" s="74">
        <v>11691829.32</v>
      </c>
      <c r="E22" s="75"/>
      <c r="F22" s="76"/>
      <c r="G22" s="74">
        <v>23295567.9</v>
      </c>
      <c r="H22" s="77">
        <f t="shared" si="0"/>
        <v>199.24656152951775</v>
      </c>
      <c r="I22" s="66"/>
      <c r="J22" s="31"/>
    </row>
    <row r="23" spans="1:10" ht="15.75" customHeight="1">
      <c r="A23" s="68">
        <v>322</v>
      </c>
      <c r="B23" s="69"/>
      <c r="C23" s="70" t="s">
        <v>155</v>
      </c>
      <c r="D23" s="66">
        <f>SUM(D24:D30)</f>
        <v>1667730510.63</v>
      </c>
      <c r="E23" s="67">
        <v>2729131851</v>
      </c>
      <c r="F23" s="67">
        <v>2720260446</v>
      </c>
      <c r="G23" s="66">
        <f>SUM(G24:G30)</f>
        <v>3677797617.6399994</v>
      </c>
      <c r="H23" s="66">
        <f t="shared" si="0"/>
        <v>220.52709320828333</v>
      </c>
      <c r="I23" s="66">
        <f>G23/F23*100</f>
        <v>135.20020198977664</v>
      </c>
      <c r="J23" s="31"/>
    </row>
    <row r="24" spans="1:10" ht="15.75" customHeight="1">
      <c r="A24" s="71"/>
      <c r="B24" s="72" t="s">
        <v>156</v>
      </c>
      <c r="C24" s="73" t="s">
        <v>157</v>
      </c>
      <c r="D24" s="74">
        <v>186357962.02</v>
      </c>
      <c r="E24" s="75"/>
      <c r="F24" s="76"/>
      <c r="G24" s="74">
        <v>260013107.2</v>
      </c>
      <c r="H24" s="77">
        <f t="shared" si="0"/>
        <v>139.52347642227127</v>
      </c>
      <c r="I24" s="66"/>
      <c r="J24" s="31"/>
    </row>
    <row r="25" spans="1:10" ht="15.75" customHeight="1">
      <c r="A25" s="71"/>
      <c r="B25" s="72" t="s">
        <v>158</v>
      </c>
      <c r="C25" s="73" t="s">
        <v>159</v>
      </c>
      <c r="D25" s="74">
        <v>201832464.95</v>
      </c>
      <c r="E25" s="75"/>
      <c r="F25" s="76"/>
      <c r="G25" s="74">
        <v>2227503882.69</v>
      </c>
      <c r="H25" s="77">
        <f t="shared" si="0"/>
        <v>1103.640032955957</v>
      </c>
      <c r="I25" s="66"/>
      <c r="J25" s="31"/>
    </row>
    <row r="26" spans="1:10" ht="15.75" customHeight="1">
      <c r="A26" s="71"/>
      <c r="B26" s="72" t="s">
        <v>160</v>
      </c>
      <c r="C26" s="73" t="s">
        <v>161</v>
      </c>
      <c r="D26" s="74">
        <v>611092348.48</v>
      </c>
      <c r="E26" s="75"/>
      <c r="F26" s="76"/>
      <c r="G26" s="74">
        <v>791027921.46</v>
      </c>
      <c r="H26" s="77">
        <f t="shared" si="0"/>
        <v>129.44490688315156</v>
      </c>
      <c r="I26" s="66"/>
      <c r="J26" s="31"/>
    </row>
    <row r="27" spans="1:10" ht="26.25" customHeight="1">
      <c r="A27" s="71"/>
      <c r="B27" s="72" t="s">
        <v>162</v>
      </c>
      <c r="C27" s="73" t="s">
        <v>419</v>
      </c>
      <c r="D27" s="74">
        <v>108432157.87</v>
      </c>
      <c r="E27" s="75"/>
      <c r="F27" s="76"/>
      <c r="G27" s="74">
        <v>128091054.22</v>
      </c>
      <c r="H27" s="77">
        <f t="shared" si="0"/>
        <v>118.13013476460476</v>
      </c>
      <c r="I27" s="66"/>
      <c r="J27" s="31"/>
    </row>
    <row r="28" spans="1:10" ht="15.75" customHeight="1">
      <c r="A28" s="71"/>
      <c r="B28" s="72" t="s">
        <v>163</v>
      </c>
      <c r="C28" s="73" t="s">
        <v>164</v>
      </c>
      <c r="D28" s="74">
        <v>27380638.84</v>
      </c>
      <c r="E28" s="75"/>
      <c r="F28" s="76"/>
      <c r="G28" s="74">
        <v>59033160.24</v>
      </c>
      <c r="H28" s="77">
        <f t="shared" si="0"/>
        <v>215.60183670279915</v>
      </c>
      <c r="I28" s="66"/>
      <c r="J28" s="31"/>
    </row>
    <row r="29" spans="1:10" ht="15.75" customHeight="1">
      <c r="A29" s="71"/>
      <c r="B29" s="72" t="s">
        <v>165</v>
      </c>
      <c r="C29" s="73" t="s">
        <v>166</v>
      </c>
      <c r="D29" s="74">
        <v>359678602.77</v>
      </c>
      <c r="E29" s="75"/>
      <c r="F29" s="76"/>
      <c r="G29" s="74">
        <v>4673744.11</v>
      </c>
      <c r="H29" s="77">
        <f t="shared" si="0"/>
        <v>1.2994223381669086</v>
      </c>
      <c r="I29" s="66"/>
      <c r="J29" s="31"/>
    </row>
    <row r="30" spans="1:10" ht="15.75" customHeight="1">
      <c r="A30" s="71"/>
      <c r="B30" s="78">
        <v>3227</v>
      </c>
      <c r="C30" s="79" t="s">
        <v>167</v>
      </c>
      <c r="D30" s="74">
        <v>172956335.7</v>
      </c>
      <c r="E30" s="75"/>
      <c r="F30" s="76"/>
      <c r="G30" s="74">
        <v>207454747.72</v>
      </c>
      <c r="H30" s="77">
        <f t="shared" si="0"/>
        <v>119.94631296990413</v>
      </c>
      <c r="I30" s="66"/>
      <c r="J30" s="31"/>
    </row>
    <row r="31" spans="1:10" ht="15.75" customHeight="1">
      <c r="A31" s="68">
        <v>323</v>
      </c>
      <c r="B31" s="69"/>
      <c r="C31" s="70" t="s">
        <v>168</v>
      </c>
      <c r="D31" s="66">
        <f>SUM(D32:D40)</f>
        <v>4449665085.35</v>
      </c>
      <c r="E31" s="67">
        <v>5757086219</v>
      </c>
      <c r="F31" s="67">
        <v>5787515325</v>
      </c>
      <c r="G31" s="66">
        <f>SUM(G32:G40)</f>
        <v>5341764493.04</v>
      </c>
      <c r="H31" s="66">
        <f t="shared" si="0"/>
        <v>120.04868659951806</v>
      </c>
      <c r="I31" s="66">
        <f>G31/F31*100</f>
        <v>92.2980621747209</v>
      </c>
      <c r="J31" s="31"/>
    </row>
    <row r="32" spans="1:10" ht="15.75" customHeight="1">
      <c r="A32" s="71"/>
      <c r="B32" s="72" t="s">
        <v>169</v>
      </c>
      <c r="C32" s="73" t="s">
        <v>170</v>
      </c>
      <c r="D32" s="74">
        <v>459511420.14</v>
      </c>
      <c r="E32" s="75"/>
      <c r="F32" s="76"/>
      <c r="G32" s="74">
        <v>499732654.37</v>
      </c>
      <c r="H32" s="77">
        <f t="shared" si="0"/>
        <v>108.75304344291285</v>
      </c>
      <c r="I32" s="66"/>
      <c r="J32" s="31"/>
    </row>
    <row r="33" spans="1:10" ht="15.75" customHeight="1">
      <c r="A33" s="71"/>
      <c r="B33" s="72" t="s">
        <v>171</v>
      </c>
      <c r="C33" s="73" t="s">
        <v>172</v>
      </c>
      <c r="D33" s="74">
        <v>537890059.35</v>
      </c>
      <c r="E33" s="75"/>
      <c r="F33" s="76"/>
      <c r="G33" s="74">
        <v>747781146.2</v>
      </c>
      <c r="H33" s="77">
        <f t="shared" si="0"/>
        <v>139.02118717412955</v>
      </c>
      <c r="I33" s="66"/>
      <c r="J33" s="31"/>
    </row>
    <row r="34" spans="1:10" ht="15.75" customHeight="1">
      <c r="A34" s="71"/>
      <c r="B34" s="72" t="s">
        <v>173</v>
      </c>
      <c r="C34" s="73" t="s">
        <v>174</v>
      </c>
      <c r="D34" s="74">
        <v>84040511.52</v>
      </c>
      <c r="E34" s="75"/>
      <c r="F34" s="76"/>
      <c r="G34" s="74">
        <v>106438059.07</v>
      </c>
      <c r="H34" s="77">
        <f t="shared" si="0"/>
        <v>126.65089389022795</v>
      </c>
      <c r="I34" s="66"/>
      <c r="J34" s="31"/>
    </row>
    <row r="35" spans="1:10" ht="15.75" customHeight="1">
      <c r="A35" s="71"/>
      <c r="B35" s="72" t="s">
        <v>175</v>
      </c>
      <c r="C35" s="73" t="s">
        <v>176</v>
      </c>
      <c r="D35" s="74">
        <v>219811660.98</v>
      </c>
      <c r="E35" s="75"/>
      <c r="F35" s="76"/>
      <c r="G35" s="74">
        <v>289896552.32</v>
      </c>
      <c r="H35" s="77">
        <f t="shared" si="0"/>
        <v>131.8840643064777</v>
      </c>
      <c r="I35" s="66"/>
      <c r="J35" s="31"/>
    </row>
    <row r="36" spans="1:10" ht="15.75" customHeight="1">
      <c r="A36" s="71"/>
      <c r="B36" s="72" t="s">
        <v>177</v>
      </c>
      <c r="C36" s="73" t="s">
        <v>178</v>
      </c>
      <c r="D36" s="74">
        <v>695882768.78</v>
      </c>
      <c r="E36" s="75"/>
      <c r="F36" s="76"/>
      <c r="G36" s="74">
        <v>766914885.88</v>
      </c>
      <c r="H36" s="77">
        <f t="shared" si="0"/>
        <v>110.20748325533786</v>
      </c>
      <c r="I36" s="66"/>
      <c r="J36" s="31"/>
    </row>
    <row r="37" spans="1:10" ht="15.75" customHeight="1">
      <c r="A37" s="71"/>
      <c r="B37" s="72" t="s">
        <v>179</v>
      </c>
      <c r="C37" s="73" t="s">
        <v>180</v>
      </c>
      <c r="D37" s="74">
        <v>315460043.04</v>
      </c>
      <c r="E37" s="75"/>
      <c r="F37" s="76"/>
      <c r="G37" s="74">
        <v>382012619.22</v>
      </c>
      <c r="H37" s="77">
        <f t="shared" si="0"/>
        <v>121.09699077532974</v>
      </c>
      <c r="I37" s="66"/>
      <c r="J37" s="31"/>
    </row>
    <row r="38" spans="1:10" ht="15.75" customHeight="1">
      <c r="A38" s="71"/>
      <c r="B38" s="72" t="s">
        <v>181</v>
      </c>
      <c r="C38" s="73" t="s">
        <v>182</v>
      </c>
      <c r="D38" s="74">
        <v>790303055.95</v>
      </c>
      <c r="E38" s="75"/>
      <c r="F38" s="76"/>
      <c r="G38" s="74">
        <v>970402536.56</v>
      </c>
      <c r="H38" s="77">
        <f t="shared" si="0"/>
        <v>122.78866053396538</v>
      </c>
      <c r="I38" s="66"/>
      <c r="J38" s="31"/>
    </row>
    <row r="39" spans="1:10" ht="15.75" customHeight="1">
      <c r="A39" s="71"/>
      <c r="B39" s="72" t="s">
        <v>183</v>
      </c>
      <c r="C39" s="73" t="s">
        <v>184</v>
      </c>
      <c r="D39" s="74">
        <v>581773165.56</v>
      </c>
      <c r="E39" s="75"/>
      <c r="F39" s="76"/>
      <c r="G39" s="74">
        <v>627162212.93</v>
      </c>
      <c r="H39" s="77">
        <f t="shared" si="0"/>
        <v>107.80184615877045</v>
      </c>
      <c r="I39" s="66"/>
      <c r="J39" s="31"/>
    </row>
    <row r="40" spans="1:10" ht="15.75" customHeight="1">
      <c r="A40" s="71"/>
      <c r="B40" s="72" t="s">
        <v>185</v>
      </c>
      <c r="C40" s="73" t="s">
        <v>186</v>
      </c>
      <c r="D40" s="74">
        <v>764992400.03</v>
      </c>
      <c r="E40" s="75"/>
      <c r="F40" s="76"/>
      <c r="G40" s="74">
        <v>951423826.49</v>
      </c>
      <c r="H40" s="77">
        <f t="shared" si="0"/>
        <v>124.37036321572461</v>
      </c>
      <c r="I40" s="66"/>
      <c r="J40" s="31"/>
    </row>
    <row r="41" spans="1:10" ht="15.75" customHeight="1">
      <c r="A41" s="80">
        <v>324</v>
      </c>
      <c r="B41" s="72"/>
      <c r="C41" s="81" t="s">
        <v>187</v>
      </c>
      <c r="D41" s="66">
        <f>D42</f>
        <v>26255569.45</v>
      </c>
      <c r="E41" s="67">
        <v>51168239</v>
      </c>
      <c r="F41" s="67">
        <v>52512239</v>
      </c>
      <c r="G41" s="66">
        <f>G42</f>
        <v>62209006.43</v>
      </c>
      <c r="H41" s="66">
        <f t="shared" si="0"/>
        <v>236.9364204743996</v>
      </c>
      <c r="I41" s="66">
        <f>G41/F41*100</f>
        <v>118.46572839904998</v>
      </c>
      <c r="J41" s="31"/>
    </row>
    <row r="42" spans="1:10" ht="15.75" customHeight="1">
      <c r="A42" s="71"/>
      <c r="B42" s="78">
        <v>3241</v>
      </c>
      <c r="C42" s="79" t="s">
        <v>187</v>
      </c>
      <c r="D42" s="74">
        <v>26255569.45</v>
      </c>
      <c r="E42" s="75"/>
      <c r="F42" s="76"/>
      <c r="G42" s="74">
        <v>62209006.43</v>
      </c>
      <c r="H42" s="77">
        <f t="shared" si="0"/>
        <v>236.9364204743996</v>
      </c>
      <c r="I42" s="66"/>
      <c r="J42" s="31"/>
    </row>
    <row r="43" spans="1:10" ht="15.75" customHeight="1">
      <c r="A43" s="68">
        <v>329</v>
      </c>
      <c r="B43" s="69"/>
      <c r="C43" s="70" t="s">
        <v>188</v>
      </c>
      <c r="D43" s="66">
        <f>SUM(D44:D50)</f>
        <v>538785304.62</v>
      </c>
      <c r="E43" s="67">
        <v>1073118772</v>
      </c>
      <c r="F43" s="67">
        <v>1088305865</v>
      </c>
      <c r="G43" s="66">
        <f>SUM(G44:G50)</f>
        <v>923656391.9499999</v>
      </c>
      <c r="H43" s="66">
        <f t="shared" si="0"/>
        <v>171.43310777591563</v>
      </c>
      <c r="I43" s="66">
        <f>G43/F43*100</f>
        <v>84.87102951981242</v>
      </c>
      <c r="J43" s="31"/>
    </row>
    <row r="44" spans="1:10" ht="24.75" customHeight="1">
      <c r="A44" s="71"/>
      <c r="B44" s="72" t="s">
        <v>189</v>
      </c>
      <c r="C44" s="73" t="s">
        <v>418</v>
      </c>
      <c r="D44" s="74">
        <v>101307907.18</v>
      </c>
      <c r="E44" s="75"/>
      <c r="F44" s="76"/>
      <c r="G44" s="74">
        <v>191487949.71</v>
      </c>
      <c r="H44" s="77">
        <f t="shared" si="0"/>
        <v>189.01579850995398</v>
      </c>
      <c r="I44" s="66"/>
      <c r="J44" s="31"/>
    </row>
    <row r="45" spans="1:10" ht="15.75" customHeight="1">
      <c r="A45" s="71"/>
      <c r="B45" s="72" t="s">
        <v>190</v>
      </c>
      <c r="C45" s="73" t="s">
        <v>191</v>
      </c>
      <c r="D45" s="77">
        <v>55963580.95</v>
      </c>
      <c r="E45" s="75"/>
      <c r="F45" s="76"/>
      <c r="G45" s="77">
        <v>63311875.09</v>
      </c>
      <c r="H45" s="77">
        <f t="shared" si="0"/>
        <v>113.1304931086616</v>
      </c>
      <c r="I45" s="66"/>
      <c r="J45" s="31"/>
    </row>
    <row r="46" spans="1:10" ht="15.75" customHeight="1">
      <c r="A46" s="71"/>
      <c r="B46" s="72" t="s">
        <v>192</v>
      </c>
      <c r="C46" s="73" t="s">
        <v>193</v>
      </c>
      <c r="D46" s="74">
        <v>18393239.8</v>
      </c>
      <c r="E46" s="75"/>
      <c r="F46" s="76"/>
      <c r="G46" s="74">
        <v>40832680.99</v>
      </c>
      <c r="H46" s="77">
        <f t="shared" si="0"/>
        <v>221.9983071715294</v>
      </c>
      <c r="I46" s="66"/>
      <c r="J46" s="31"/>
    </row>
    <row r="47" spans="1:10" ht="15.75" customHeight="1">
      <c r="A47" s="71"/>
      <c r="B47" s="72" t="s">
        <v>194</v>
      </c>
      <c r="C47" s="73" t="s">
        <v>195</v>
      </c>
      <c r="D47" s="74">
        <v>145844084.62</v>
      </c>
      <c r="E47" s="75"/>
      <c r="F47" s="76"/>
      <c r="G47" s="74">
        <v>197615253.13</v>
      </c>
      <c r="H47" s="77">
        <f t="shared" si="0"/>
        <v>135.49761284106305</v>
      </c>
      <c r="I47" s="66"/>
      <c r="J47" s="31"/>
    </row>
    <row r="48" spans="1:10" ht="15.75" customHeight="1">
      <c r="A48" s="71"/>
      <c r="B48" s="78">
        <v>3295</v>
      </c>
      <c r="C48" s="79" t="s">
        <v>196</v>
      </c>
      <c r="D48" s="74">
        <v>106607015.57</v>
      </c>
      <c r="E48" s="75"/>
      <c r="F48" s="76"/>
      <c r="G48" s="74">
        <v>41685950.51</v>
      </c>
      <c r="H48" s="77">
        <f t="shared" si="0"/>
        <v>39.102445826023796</v>
      </c>
      <c r="I48" s="66"/>
      <c r="J48" s="31"/>
    </row>
    <row r="49" spans="1:10" ht="15.75" customHeight="1">
      <c r="A49" s="71"/>
      <c r="B49" s="78">
        <v>3296</v>
      </c>
      <c r="C49" s="79" t="s">
        <v>378</v>
      </c>
      <c r="D49" s="74">
        <v>0</v>
      </c>
      <c r="E49" s="75"/>
      <c r="F49" s="76"/>
      <c r="G49" s="74">
        <v>22719888.74</v>
      </c>
      <c r="H49" s="77"/>
      <c r="I49" s="66"/>
      <c r="J49" s="31"/>
    </row>
    <row r="50" spans="1:10" ht="15.75" customHeight="1">
      <c r="A50" s="71"/>
      <c r="B50" s="72" t="s">
        <v>197</v>
      </c>
      <c r="C50" s="73" t="s">
        <v>188</v>
      </c>
      <c r="D50" s="74">
        <v>110669476.5</v>
      </c>
      <c r="E50" s="75"/>
      <c r="F50" s="76"/>
      <c r="G50" s="74">
        <v>366002793.78</v>
      </c>
      <c r="H50" s="77">
        <f t="shared" si="0"/>
        <v>330.71701914122633</v>
      </c>
      <c r="I50" s="66"/>
      <c r="J50" s="31"/>
    </row>
    <row r="51" spans="1:10" ht="15.75" customHeight="1">
      <c r="A51" s="68" t="s">
        <v>198</v>
      </c>
      <c r="B51" s="69"/>
      <c r="C51" s="70" t="s">
        <v>199</v>
      </c>
      <c r="D51" s="66">
        <f>D52+D55+D61</f>
        <v>10357362532.13</v>
      </c>
      <c r="E51" s="67">
        <f>E52+E55+E61</f>
        <v>11178355624</v>
      </c>
      <c r="F51" s="67">
        <f>F52+F55+F61</f>
        <v>11129406443</v>
      </c>
      <c r="G51" s="66">
        <f>G52+G55+G61</f>
        <v>10966439026.630001</v>
      </c>
      <c r="H51" s="66">
        <f t="shared" si="0"/>
        <v>105.88061383977399</v>
      </c>
      <c r="I51" s="66">
        <f>G51/F51*100</f>
        <v>98.53570433243995</v>
      </c>
      <c r="J51" s="31"/>
    </row>
    <row r="52" spans="1:10" ht="15.75" customHeight="1">
      <c r="A52" s="68" t="s">
        <v>200</v>
      </c>
      <c r="B52" s="69"/>
      <c r="C52" s="70" t="s">
        <v>201</v>
      </c>
      <c r="D52" s="66">
        <f>SUM(D53:D54)</f>
        <v>8172004514.46</v>
      </c>
      <c r="E52" s="67">
        <v>9099960952</v>
      </c>
      <c r="F52" s="67">
        <v>9042937652</v>
      </c>
      <c r="G52" s="66">
        <f>SUM(G53:G54)</f>
        <v>8997724517.69</v>
      </c>
      <c r="H52" s="66">
        <f t="shared" si="0"/>
        <v>110.10425290109576</v>
      </c>
      <c r="I52" s="66">
        <f>G52/F52*100</f>
        <v>99.50001718412823</v>
      </c>
      <c r="J52" s="31"/>
    </row>
    <row r="53" spans="1:10" ht="15.75" customHeight="1">
      <c r="A53" s="71"/>
      <c r="B53" s="72" t="s">
        <v>202</v>
      </c>
      <c r="C53" s="73" t="s">
        <v>203</v>
      </c>
      <c r="D53" s="74">
        <v>613047491.83</v>
      </c>
      <c r="E53" s="75"/>
      <c r="F53" s="76"/>
      <c r="G53" s="74">
        <v>816043235.1</v>
      </c>
      <c r="H53" s="77">
        <f t="shared" si="0"/>
        <v>133.11256403056802</v>
      </c>
      <c r="I53" s="66"/>
      <c r="J53" s="31"/>
    </row>
    <row r="54" spans="1:10" ht="15.75" customHeight="1">
      <c r="A54" s="71"/>
      <c r="B54" s="72" t="s">
        <v>204</v>
      </c>
      <c r="C54" s="73" t="s">
        <v>205</v>
      </c>
      <c r="D54" s="74">
        <v>7558957022.63</v>
      </c>
      <c r="E54" s="75"/>
      <c r="F54" s="76"/>
      <c r="G54" s="74">
        <v>8181681282.59</v>
      </c>
      <c r="H54" s="77">
        <f t="shared" si="0"/>
        <v>108.23822993166503</v>
      </c>
      <c r="I54" s="66"/>
      <c r="J54" s="31"/>
    </row>
    <row r="55" spans="1:10" ht="15.75" customHeight="1">
      <c r="A55" s="68">
        <v>342</v>
      </c>
      <c r="B55" s="69"/>
      <c r="C55" s="70" t="s">
        <v>341</v>
      </c>
      <c r="D55" s="66">
        <f>SUM(D56:D58)</f>
        <v>1739058191.6</v>
      </c>
      <c r="E55" s="67">
        <v>1724575958</v>
      </c>
      <c r="F55" s="67">
        <v>1724547202</v>
      </c>
      <c r="G55" s="66">
        <f>SUM(G56:G60)</f>
        <v>1623573501.08</v>
      </c>
      <c r="H55" s="66">
        <f t="shared" si="0"/>
        <v>93.3593544438125</v>
      </c>
      <c r="I55" s="66">
        <f>G55/F55*100</f>
        <v>94.14491521003899</v>
      </c>
      <c r="J55" s="31"/>
    </row>
    <row r="56" spans="1:10" ht="38.25">
      <c r="A56" s="71"/>
      <c r="B56" s="72" t="s">
        <v>206</v>
      </c>
      <c r="C56" s="73" t="s">
        <v>416</v>
      </c>
      <c r="D56" s="74">
        <v>227557532.64</v>
      </c>
      <c r="E56" s="75"/>
      <c r="F56" s="76"/>
      <c r="G56" s="74">
        <v>210890529.91</v>
      </c>
      <c r="H56" s="77">
        <f t="shared" si="0"/>
        <v>92.67569720209285</v>
      </c>
      <c r="I56" s="66"/>
      <c r="J56" s="31"/>
    </row>
    <row r="57" spans="1:10" ht="25.5">
      <c r="A57" s="71"/>
      <c r="B57" s="72" t="s">
        <v>207</v>
      </c>
      <c r="C57" s="73" t="s">
        <v>415</v>
      </c>
      <c r="D57" s="74">
        <v>147567654.09</v>
      </c>
      <c r="E57" s="75"/>
      <c r="F57" s="76"/>
      <c r="G57" s="74">
        <v>130778425.16</v>
      </c>
      <c r="H57" s="77">
        <f t="shared" si="0"/>
        <v>88.62269036291623</v>
      </c>
      <c r="I57" s="66"/>
      <c r="J57" s="31"/>
    </row>
    <row r="58" spans="1:10" ht="30" customHeight="1">
      <c r="A58" s="71"/>
      <c r="B58" s="72" t="s">
        <v>208</v>
      </c>
      <c r="C58" s="73" t="s">
        <v>417</v>
      </c>
      <c r="D58" s="74">
        <v>1363933004.87</v>
      </c>
      <c r="E58" s="75"/>
      <c r="F58" s="76"/>
      <c r="G58" s="74">
        <v>1281903320.25</v>
      </c>
      <c r="H58" s="77">
        <f t="shared" si="0"/>
        <v>93.98579810539754</v>
      </c>
      <c r="I58" s="66"/>
      <c r="J58" s="31"/>
    </row>
    <row r="59" spans="1:10" ht="30" customHeight="1">
      <c r="A59" s="71"/>
      <c r="B59" s="72">
        <v>3426</v>
      </c>
      <c r="C59" s="73" t="s">
        <v>379</v>
      </c>
      <c r="D59" s="74">
        <v>0</v>
      </c>
      <c r="E59" s="75"/>
      <c r="F59" s="76"/>
      <c r="G59" s="74">
        <v>305.76</v>
      </c>
      <c r="H59" s="77"/>
      <c r="I59" s="66"/>
      <c r="J59" s="31"/>
    </row>
    <row r="60" spans="1:10" ht="30" customHeight="1">
      <c r="A60" s="71"/>
      <c r="B60" s="72">
        <v>3427</v>
      </c>
      <c r="C60" s="73" t="s">
        <v>380</v>
      </c>
      <c r="D60" s="74">
        <v>0</v>
      </c>
      <c r="E60" s="75"/>
      <c r="F60" s="76"/>
      <c r="G60" s="74">
        <v>920</v>
      </c>
      <c r="H60" s="77"/>
      <c r="I60" s="66"/>
      <c r="J60" s="31"/>
    </row>
    <row r="61" spans="1:10" ht="15.75" customHeight="1">
      <c r="A61" s="68">
        <v>343</v>
      </c>
      <c r="B61" s="69"/>
      <c r="C61" s="70" t="s">
        <v>209</v>
      </c>
      <c r="D61" s="66">
        <f>SUM(D62:D65)</f>
        <v>446299826.07000005</v>
      </c>
      <c r="E61" s="67">
        <v>353818714</v>
      </c>
      <c r="F61" s="67">
        <v>361921589</v>
      </c>
      <c r="G61" s="66">
        <f>SUM(G62:G65)</f>
        <v>345141007.86</v>
      </c>
      <c r="H61" s="66">
        <f t="shared" si="0"/>
        <v>77.33388804992862</v>
      </c>
      <c r="I61" s="66">
        <f>G61/F61*100</f>
        <v>95.36347605392504</v>
      </c>
      <c r="J61" s="31"/>
    </row>
    <row r="62" spans="1:10" ht="15.75" customHeight="1">
      <c r="A62" s="71"/>
      <c r="B62" s="72" t="s">
        <v>210</v>
      </c>
      <c r="C62" s="73" t="s">
        <v>211</v>
      </c>
      <c r="D62" s="74">
        <v>147899775.75</v>
      </c>
      <c r="E62" s="75"/>
      <c r="F62" s="76"/>
      <c r="G62" s="74">
        <v>106114318.09</v>
      </c>
      <c r="H62" s="77">
        <f t="shared" si="0"/>
        <v>71.7474502932098</v>
      </c>
      <c r="I62" s="66"/>
      <c r="J62" s="31"/>
    </row>
    <row r="63" spans="1:10" ht="25.5">
      <c r="A63" s="71"/>
      <c r="B63" s="78">
        <v>3432</v>
      </c>
      <c r="C63" s="79" t="s">
        <v>348</v>
      </c>
      <c r="D63" s="74">
        <v>14653313.18</v>
      </c>
      <c r="E63" s="75"/>
      <c r="F63" s="76"/>
      <c r="G63" s="74">
        <v>14746619.35</v>
      </c>
      <c r="H63" s="77">
        <f t="shared" si="0"/>
        <v>100.63675817785258</v>
      </c>
      <c r="I63" s="66"/>
      <c r="J63" s="31"/>
    </row>
    <row r="64" spans="1:10" ht="15.75" customHeight="1">
      <c r="A64" s="71"/>
      <c r="B64" s="72" t="s">
        <v>212</v>
      </c>
      <c r="C64" s="73" t="s">
        <v>213</v>
      </c>
      <c r="D64" s="74">
        <v>5601403.79</v>
      </c>
      <c r="E64" s="75"/>
      <c r="F64" s="76"/>
      <c r="G64" s="74">
        <v>12338913.63</v>
      </c>
      <c r="H64" s="77">
        <f t="shared" si="0"/>
        <v>220.28252367787258</v>
      </c>
      <c r="I64" s="66"/>
      <c r="J64" s="31"/>
    </row>
    <row r="65" spans="1:10" ht="15.75" customHeight="1">
      <c r="A65" s="71"/>
      <c r="B65" s="72" t="s">
        <v>214</v>
      </c>
      <c r="C65" s="73" t="s">
        <v>215</v>
      </c>
      <c r="D65" s="74">
        <v>278145333.35</v>
      </c>
      <c r="E65" s="75"/>
      <c r="F65" s="76"/>
      <c r="G65" s="74">
        <v>211941156.79</v>
      </c>
      <c r="H65" s="77">
        <f t="shared" si="0"/>
        <v>76.19799125779579</v>
      </c>
      <c r="I65" s="66"/>
      <c r="J65" s="31"/>
    </row>
    <row r="66" spans="1:10" ht="15.75" customHeight="1">
      <c r="A66" s="68" t="s">
        <v>216</v>
      </c>
      <c r="B66" s="69"/>
      <c r="C66" s="70" t="s">
        <v>217</v>
      </c>
      <c r="D66" s="66">
        <f>D67+D70</f>
        <v>5174465764.33</v>
      </c>
      <c r="E66" s="67">
        <f>E67+E70</f>
        <v>6579627887</v>
      </c>
      <c r="F66" s="67">
        <f>F67+F70</f>
        <v>6592278796</v>
      </c>
      <c r="G66" s="66">
        <f>G67+G70</f>
        <v>6425995773.43</v>
      </c>
      <c r="H66" s="66">
        <f t="shared" si="0"/>
        <v>124.18665164870507</v>
      </c>
      <c r="I66" s="66">
        <f>G66/F66*100</f>
        <v>97.4776093712709</v>
      </c>
      <c r="J66" s="31"/>
    </row>
    <row r="67" spans="1:10" ht="23.25" customHeight="1">
      <c r="A67" s="68" t="s">
        <v>218</v>
      </c>
      <c r="B67" s="69"/>
      <c r="C67" s="70" t="s">
        <v>413</v>
      </c>
      <c r="D67" s="66">
        <f>D69+D68</f>
        <v>1075727106.9299998</v>
      </c>
      <c r="E67" s="67">
        <v>1018117417</v>
      </c>
      <c r="F67" s="67">
        <v>1013385392</v>
      </c>
      <c r="G67" s="66">
        <f>G69+G68</f>
        <v>993635538.35</v>
      </c>
      <c r="H67" s="66">
        <f t="shared" si="0"/>
        <v>92.36873663858117</v>
      </c>
      <c r="I67" s="66">
        <f>G67/F67*100</f>
        <v>98.05110140664037</v>
      </c>
      <c r="J67" s="31"/>
    </row>
    <row r="68" spans="1:10" ht="23.25" customHeight="1">
      <c r="A68" s="68"/>
      <c r="B68" s="72">
        <v>3511</v>
      </c>
      <c r="C68" s="73" t="s">
        <v>414</v>
      </c>
      <c r="D68" s="77">
        <v>3000000</v>
      </c>
      <c r="E68" s="67"/>
      <c r="F68" s="67"/>
      <c r="G68" s="77">
        <v>3235</v>
      </c>
      <c r="H68" s="77">
        <f t="shared" si="0"/>
        <v>0.10783333333333332</v>
      </c>
      <c r="I68" s="66"/>
      <c r="J68" s="31"/>
    </row>
    <row r="69" spans="1:10" ht="15.75" customHeight="1">
      <c r="A69" s="71"/>
      <c r="B69" s="72" t="s">
        <v>219</v>
      </c>
      <c r="C69" s="73" t="s">
        <v>413</v>
      </c>
      <c r="D69" s="74">
        <v>1072727106.93</v>
      </c>
      <c r="E69" s="75"/>
      <c r="F69" s="76"/>
      <c r="G69" s="74">
        <v>993632303.35</v>
      </c>
      <c r="H69" s="77">
        <f t="shared" si="0"/>
        <v>92.6267544588895</v>
      </c>
      <c r="I69" s="66"/>
      <c r="J69" s="31"/>
    </row>
    <row r="70" spans="1:10" ht="39.75" customHeight="1">
      <c r="A70" s="69" t="s">
        <v>220</v>
      </c>
      <c r="B70" s="69" t="s">
        <v>2</v>
      </c>
      <c r="C70" s="70" t="s">
        <v>221</v>
      </c>
      <c r="D70" s="66">
        <f>SUM(D71:D73)</f>
        <v>4098738657.4</v>
      </c>
      <c r="E70" s="67">
        <v>5561510470</v>
      </c>
      <c r="F70" s="67">
        <v>5578893404</v>
      </c>
      <c r="G70" s="66">
        <f>SUM(G71:G73)</f>
        <v>5432360235.08</v>
      </c>
      <c r="H70" s="66">
        <f t="shared" si="0"/>
        <v>132.53736549590042</v>
      </c>
      <c r="I70" s="66">
        <f>G70/F70*100</f>
        <v>97.37343666012802</v>
      </c>
      <c r="J70" s="31"/>
    </row>
    <row r="71" spans="1:10" ht="27" customHeight="1">
      <c r="A71" s="71"/>
      <c r="B71" s="72" t="s">
        <v>222</v>
      </c>
      <c r="C71" s="73" t="s">
        <v>411</v>
      </c>
      <c r="D71" s="74">
        <v>134067280.92</v>
      </c>
      <c r="E71" s="75"/>
      <c r="F71" s="76"/>
      <c r="G71" s="74">
        <v>74229313.85</v>
      </c>
      <c r="H71" s="77">
        <f t="shared" si="0"/>
        <v>55.367210657679976</v>
      </c>
      <c r="I71" s="66"/>
      <c r="J71" s="31"/>
    </row>
    <row r="72" spans="1:10" ht="25.5">
      <c r="A72" s="71"/>
      <c r="B72" s="72" t="s">
        <v>223</v>
      </c>
      <c r="C72" s="73" t="s">
        <v>224</v>
      </c>
      <c r="D72" s="74">
        <v>1402846933.56</v>
      </c>
      <c r="E72" s="75"/>
      <c r="F72" s="76"/>
      <c r="G72" s="74">
        <v>1354585017.74</v>
      </c>
      <c r="H72" s="77">
        <f t="shared" si="0"/>
        <v>96.55971619815101</v>
      </c>
      <c r="I72" s="66"/>
      <c r="J72" s="31"/>
    </row>
    <row r="73" spans="1:10" ht="12.75">
      <c r="A73" s="71"/>
      <c r="B73" s="72" t="s">
        <v>225</v>
      </c>
      <c r="C73" s="73" t="s">
        <v>226</v>
      </c>
      <c r="D73" s="74">
        <v>2561824442.92</v>
      </c>
      <c r="E73" s="75"/>
      <c r="F73" s="76"/>
      <c r="G73" s="74">
        <v>4003545903.49</v>
      </c>
      <c r="H73" s="77">
        <f aca="true" t="shared" si="1" ref="H73:H119">G73/D73*100</f>
        <v>156.27713735632514</v>
      </c>
      <c r="I73" s="66"/>
      <c r="J73" s="31"/>
    </row>
    <row r="74" spans="1:10" ht="15.75" customHeight="1">
      <c r="A74" s="68" t="s">
        <v>227</v>
      </c>
      <c r="B74" s="69"/>
      <c r="C74" s="70" t="s">
        <v>412</v>
      </c>
      <c r="D74" s="66">
        <f>D75+D78+D80</f>
        <v>8646989167.49</v>
      </c>
      <c r="E74" s="67">
        <f>E75+E78+E80+E85+E87</f>
        <v>12725462895</v>
      </c>
      <c r="F74" s="67">
        <f>F75+F78+F80+F85+F87</f>
        <v>12716350335</v>
      </c>
      <c r="G74" s="66">
        <f>G75+G78+G80+G85+G87</f>
        <v>11603012347.42</v>
      </c>
      <c r="H74" s="66">
        <f t="shared" si="1"/>
        <v>134.18557746138657</v>
      </c>
      <c r="I74" s="66">
        <f>G74/F74*100</f>
        <v>91.2448308024694</v>
      </c>
      <c r="J74" s="31"/>
    </row>
    <row r="75" spans="1:10" ht="15.75" customHeight="1">
      <c r="A75" s="68" t="s">
        <v>228</v>
      </c>
      <c r="B75" s="69"/>
      <c r="C75" s="70" t="s">
        <v>229</v>
      </c>
      <c r="D75" s="66">
        <f>D76+D77</f>
        <v>14243265.170000002</v>
      </c>
      <c r="E75" s="67">
        <v>21302219</v>
      </c>
      <c r="F75" s="67">
        <v>21302219</v>
      </c>
      <c r="G75" s="66">
        <f>G76+G77</f>
        <v>19849114.740000002</v>
      </c>
      <c r="H75" s="66">
        <f t="shared" si="1"/>
        <v>139.3578965433247</v>
      </c>
      <c r="I75" s="66">
        <f>G75/F75*100</f>
        <v>93.17862491226853</v>
      </c>
      <c r="J75" s="31"/>
    </row>
    <row r="76" spans="1:10" ht="15.75" customHeight="1">
      <c r="A76" s="71"/>
      <c r="B76" s="72" t="s">
        <v>230</v>
      </c>
      <c r="C76" s="73" t="s">
        <v>231</v>
      </c>
      <c r="D76" s="74">
        <v>6622184.94</v>
      </c>
      <c r="E76" s="75"/>
      <c r="F76" s="76"/>
      <c r="G76" s="74">
        <v>13381012.92</v>
      </c>
      <c r="H76" s="77">
        <f t="shared" si="1"/>
        <v>202.06341322747775</v>
      </c>
      <c r="I76" s="66"/>
      <c r="J76" s="31"/>
    </row>
    <row r="77" spans="1:10" ht="15.75" customHeight="1">
      <c r="A77" s="71"/>
      <c r="B77" s="72" t="s">
        <v>232</v>
      </c>
      <c r="C77" s="73" t="s">
        <v>233</v>
      </c>
      <c r="D77" s="74">
        <v>7621080.23</v>
      </c>
      <c r="E77" s="75"/>
      <c r="F77" s="76"/>
      <c r="G77" s="74">
        <v>6468101.82</v>
      </c>
      <c r="H77" s="77">
        <f t="shared" si="1"/>
        <v>84.87119443433546</v>
      </c>
      <c r="I77" s="66"/>
      <c r="J77" s="31"/>
    </row>
    <row r="78" spans="1:10" ht="25.5">
      <c r="A78" s="68">
        <v>362</v>
      </c>
      <c r="B78" s="69"/>
      <c r="C78" s="70" t="s">
        <v>342</v>
      </c>
      <c r="D78" s="66">
        <f>D79</f>
        <v>3513937701.81</v>
      </c>
      <c r="E78" s="67">
        <v>3506233629</v>
      </c>
      <c r="F78" s="67">
        <v>3506233629</v>
      </c>
      <c r="G78" s="66">
        <f>G79</f>
        <v>3017731876.13</v>
      </c>
      <c r="H78" s="66">
        <f t="shared" si="1"/>
        <v>85.87892365239121</v>
      </c>
      <c r="I78" s="66">
        <f>G78/F78*100</f>
        <v>86.06762114111251</v>
      </c>
      <c r="J78" s="31"/>
    </row>
    <row r="79" spans="1:10" ht="25.5">
      <c r="A79" s="68"/>
      <c r="B79" s="72" t="s">
        <v>234</v>
      </c>
      <c r="C79" s="73" t="s">
        <v>235</v>
      </c>
      <c r="D79" s="74">
        <v>3513937701.81</v>
      </c>
      <c r="E79" s="75"/>
      <c r="F79" s="76"/>
      <c r="G79" s="74">
        <v>3017731876.13</v>
      </c>
      <c r="H79" s="77">
        <f t="shared" si="1"/>
        <v>85.87892365239121</v>
      </c>
      <c r="I79" s="66"/>
      <c r="J79" s="31"/>
    </row>
    <row r="80" spans="1:10" ht="15.75" customHeight="1">
      <c r="A80" s="68">
        <v>363</v>
      </c>
      <c r="B80" s="69"/>
      <c r="C80" s="70" t="s">
        <v>236</v>
      </c>
      <c r="D80" s="66">
        <f>SUM(D81:D84)</f>
        <v>5118808200.51</v>
      </c>
      <c r="E80" s="67">
        <v>8257555672</v>
      </c>
      <c r="F80" s="67">
        <v>8249143822</v>
      </c>
      <c r="G80" s="66">
        <f>SUM(G81:G84)</f>
        <v>7927257728.5</v>
      </c>
      <c r="H80" s="66">
        <f t="shared" si="1"/>
        <v>154.86530102280813</v>
      </c>
      <c r="I80" s="66">
        <f>G80/F80*100</f>
        <v>96.09794542990574</v>
      </c>
      <c r="J80" s="31"/>
    </row>
    <row r="81" spans="1:10" ht="15.75" customHeight="1">
      <c r="A81" s="71"/>
      <c r="B81" s="72" t="s">
        <v>237</v>
      </c>
      <c r="C81" s="73" t="s">
        <v>238</v>
      </c>
      <c r="D81" s="74">
        <v>2445495290.08</v>
      </c>
      <c r="E81" s="75"/>
      <c r="F81" s="76"/>
      <c r="G81" s="74">
        <v>5441301806.07</v>
      </c>
      <c r="H81" s="77">
        <f t="shared" si="1"/>
        <v>222.50305809797726</v>
      </c>
      <c r="I81" s="66"/>
      <c r="J81" s="31"/>
    </row>
    <row r="82" spans="1:10" ht="15.75" customHeight="1">
      <c r="A82" s="71"/>
      <c r="B82" s="78">
        <v>3632</v>
      </c>
      <c r="C82" s="79" t="s">
        <v>239</v>
      </c>
      <c r="D82" s="74">
        <v>2417538998.32</v>
      </c>
      <c r="E82" s="75"/>
      <c r="F82" s="76"/>
      <c r="G82" s="74">
        <v>2485955922.43</v>
      </c>
      <c r="H82" s="77">
        <f t="shared" si="1"/>
        <v>102.83002359662218</v>
      </c>
      <c r="I82" s="66"/>
      <c r="J82" s="31"/>
    </row>
    <row r="83" spans="1:10" ht="31.5" customHeight="1">
      <c r="A83" s="71"/>
      <c r="B83" s="78">
        <v>3633</v>
      </c>
      <c r="C83" s="73" t="s">
        <v>240</v>
      </c>
      <c r="D83" s="74">
        <v>82972294.34</v>
      </c>
      <c r="E83" s="82"/>
      <c r="F83" s="76"/>
      <c r="G83" s="74">
        <v>0</v>
      </c>
      <c r="H83" s="77">
        <f t="shared" si="1"/>
        <v>0</v>
      </c>
      <c r="I83" s="66"/>
      <c r="J83" s="31"/>
    </row>
    <row r="84" spans="1:10" ht="25.5">
      <c r="A84" s="71"/>
      <c r="B84" s="78">
        <v>3634</v>
      </c>
      <c r="C84" s="79" t="s">
        <v>241</v>
      </c>
      <c r="D84" s="74">
        <v>172801617.77</v>
      </c>
      <c r="E84" s="75"/>
      <c r="F84" s="76"/>
      <c r="G84" s="74">
        <v>0</v>
      </c>
      <c r="H84" s="77">
        <f t="shared" si="1"/>
        <v>0</v>
      </c>
      <c r="I84" s="66"/>
      <c r="J84" s="31"/>
    </row>
    <row r="85" spans="1:10" ht="25.5">
      <c r="A85" s="80">
        <v>366</v>
      </c>
      <c r="B85" s="68"/>
      <c r="C85" s="81" t="s">
        <v>381</v>
      </c>
      <c r="D85" s="83">
        <v>0</v>
      </c>
      <c r="E85" s="67">
        <v>2030000</v>
      </c>
      <c r="F85" s="76">
        <v>2363000</v>
      </c>
      <c r="G85" s="83">
        <f>G86</f>
        <v>5457882.12</v>
      </c>
      <c r="H85" s="66"/>
      <c r="I85" s="66">
        <f>G85/F85*100</f>
        <v>230.97258231062207</v>
      </c>
      <c r="J85" s="30"/>
    </row>
    <row r="86" spans="1:10" ht="25.5">
      <c r="A86" s="71"/>
      <c r="B86" s="78">
        <v>3661</v>
      </c>
      <c r="C86" s="79" t="s">
        <v>382</v>
      </c>
      <c r="D86" s="74">
        <v>0</v>
      </c>
      <c r="E86" s="75"/>
      <c r="F86" s="76"/>
      <c r="G86" s="74">
        <v>5457882.12</v>
      </c>
      <c r="H86" s="77"/>
      <c r="I86" s="66"/>
      <c r="J86" s="31"/>
    </row>
    <row r="87" spans="1:10" ht="12.75">
      <c r="A87" s="80">
        <v>368</v>
      </c>
      <c r="B87" s="68"/>
      <c r="C87" s="81" t="s">
        <v>383</v>
      </c>
      <c r="D87" s="83">
        <v>0</v>
      </c>
      <c r="E87" s="67">
        <v>938341375</v>
      </c>
      <c r="F87" s="76">
        <v>937307665</v>
      </c>
      <c r="G87" s="83">
        <f>G88+G89</f>
        <v>632715745.93</v>
      </c>
      <c r="H87" s="66"/>
      <c r="I87" s="66">
        <f>G87/F87*100</f>
        <v>67.5035284097458</v>
      </c>
      <c r="J87" s="30"/>
    </row>
    <row r="88" spans="1:10" ht="12.75">
      <c r="A88" s="71"/>
      <c r="B88" s="78">
        <v>3681</v>
      </c>
      <c r="C88" s="79" t="s">
        <v>384</v>
      </c>
      <c r="D88" s="74">
        <v>0</v>
      </c>
      <c r="E88" s="75"/>
      <c r="F88" s="76"/>
      <c r="G88" s="74">
        <v>231330055.4</v>
      </c>
      <c r="H88" s="77"/>
      <c r="I88" s="66"/>
      <c r="J88" s="31"/>
    </row>
    <row r="89" spans="1:10" ht="12.75">
      <c r="A89" s="71"/>
      <c r="B89" s="78">
        <v>3682</v>
      </c>
      <c r="C89" s="79" t="s">
        <v>385</v>
      </c>
      <c r="D89" s="74">
        <v>0</v>
      </c>
      <c r="E89" s="75"/>
      <c r="F89" s="76"/>
      <c r="G89" s="74">
        <v>401385690.53</v>
      </c>
      <c r="H89" s="77"/>
      <c r="I89" s="66"/>
      <c r="J89" s="31"/>
    </row>
    <row r="90" spans="1:10" ht="27" customHeight="1">
      <c r="A90" s="68" t="s">
        <v>242</v>
      </c>
      <c r="B90" s="69"/>
      <c r="C90" s="70" t="s">
        <v>408</v>
      </c>
      <c r="D90" s="66">
        <f>D91+D96</f>
        <v>67640966323</v>
      </c>
      <c r="E90" s="67">
        <f>E91+E96</f>
        <v>45333727110</v>
      </c>
      <c r="F90" s="67">
        <f>F91+F96</f>
        <v>45331488158</v>
      </c>
      <c r="G90" s="66">
        <f>G91+G96</f>
        <v>45368369700.69</v>
      </c>
      <c r="H90" s="66">
        <f t="shared" si="1"/>
        <v>67.07232638287039</v>
      </c>
      <c r="I90" s="66">
        <f>G90/F90*100</f>
        <v>100.08135965570213</v>
      </c>
      <c r="J90" s="31"/>
    </row>
    <row r="91" spans="1:10" ht="27" customHeight="1">
      <c r="A91" s="68" t="s">
        <v>243</v>
      </c>
      <c r="B91" s="69"/>
      <c r="C91" s="70" t="s">
        <v>409</v>
      </c>
      <c r="D91" s="66">
        <f>D92+D93</f>
        <v>53777667708.08</v>
      </c>
      <c r="E91" s="67">
        <v>32201826921</v>
      </c>
      <c r="F91" s="67">
        <v>32210233921</v>
      </c>
      <c r="G91" s="66">
        <f>SUM(G92:G95)</f>
        <v>32105397804.44</v>
      </c>
      <c r="H91" s="66">
        <f t="shared" si="1"/>
        <v>59.700242075794264</v>
      </c>
      <c r="I91" s="66">
        <f>G91/F91*100</f>
        <v>99.67452544176759</v>
      </c>
      <c r="J91" s="31"/>
    </row>
    <row r="92" spans="1:10" ht="15.75" customHeight="1">
      <c r="A92" s="71"/>
      <c r="B92" s="72" t="s">
        <v>244</v>
      </c>
      <c r="C92" s="73" t="s">
        <v>245</v>
      </c>
      <c r="D92" s="74">
        <v>33189278810.89</v>
      </c>
      <c r="E92" s="75"/>
      <c r="F92" s="76"/>
      <c r="G92" s="74">
        <v>32104417526.25</v>
      </c>
      <c r="H92" s="77">
        <f t="shared" si="1"/>
        <v>96.73128997221826</v>
      </c>
      <c r="I92" s="66"/>
      <c r="J92" s="31"/>
    </row>
    <row r="93" spans="1:10" ht="15.75" customHeight="1">
      <c r="A93" s="71"/>
      <c r="B93" s="72" t="s">
        <v>246</v>
      </c>
      <c r="C93" s="73" t="s">
        <v>247</v>
      </c>
      <c r="D93" s="74">
        <v>20588388897.19</v>
      </c>
      <c r="E93" s="75"/>
      <c r="F93" s="76"/>
      <c r="G93" s="74">
        <v>939224.19</v>
      </c>
      <c r="H93" s="77">
        <f t="shared" si="1"/>
        <v>0.004561912030562963</v>
      </c>
      <c r="I93" s="66"/>
      <c r="J93" s="31"/>
    </row>
    <row r="94" spans="1:10" ht="25.5" customHeight="1">
      <c r="A94" s="71"/>
      <c r="B94" s="72">
        <v>3713</v>
      </c>
      <c r="C94" s="73" t="s">
        <v>386</v>
      </c>
      <c r="D94" s="74">
        <v>0</v>
      </c>
      <c r="E94" s="75"/>
      <c r="F94" s="76"/>
      <c r="G94" s="74">
        <v>3054</v>
      </c>
      <c r="H94" s="77"/>
      <c r="I94" s="66"/>
      <c r="J94" s="31"/>
    </row>
    <row r="95" spans="1:10" ht="25.5" customHeight="1">
      <c r="A95" s="71"/>
      <c r="B95" s="72">
        <v>3714</v>
      </c>
      <c r="C95" s="73" t="s">
        <v>387</v>
      </c>
      <c r="D95" s="74">
        <v>0</v>
      </c>
      <c r="E95" s="75"/>
      <c r="F95" s="76"/>
      <c r="G95" s="74">
        <v>38000</v>
      </c>
      <c r="H95" s="77"/>
      <c r="I95" s="66"/>
      <c r="J95" s="31"/>
    </row>
    <row r="96" spans="1:10" ht="24" customHeight="1">
      <c r="A96" s="68">
        <v>372</v>
      </c>
      <c r="B96" s="69"/>
      <c r="C96" s="70" t="s">
        <v>410</v>
      </c>
      <c r="D96" s="66">
        <f>D97+D98</f>
        <v>13863298614.92</v>
      </c>
      <c r="E96" s="67">
        <v>13131900189</v>
      </c>
      <c r="F96" s="67">
        <v>13121254237</v>
      </c>
      <c r="G96" s="66">
        <f>G97+G98</f>
        <v>13262971896.25</v>
      </c>
      <c r="H96" s="66">
        <f t="shared" si="1"/>
        <v>95.66966899188108</v>
      </c>
      <c r="I96" s="66">
        <f>G96/F96*100</f>
        <v>101.0800618347168</v>
      </c>
      <c r="J96" s="31"/>
    </row>
    <row r="97" spans="1:10" ht="15.75" customHeight="1">
      <c r="A97" s="71"/>
      <c r="B97" s="72" t="s">
        <v>248</v>
      </c>
      <c r="C97" s="73" t="s">
        <v>245</v>
      </c>
      <c r="D97" s="74">
        <v>13113216231.68</v>
      </c>
      <c r="E97" s="75"/>
      <c r="F97" s="76"/>
      <c r="G97" s="74">
        <v>12321294309.48</v>
      </c>
      <c r="H97" s="77">
        <f t="shared" si="1"/>
        <v>93.96088718275834</v>
      </c>
      <c r="I97" s="66"/>
      <c r="J97" s="31"/>
    </row>
    <row r="98" spans="1:10" ht="15.75" customHeight="1">
      <c r="A98" s="71"/>
      <c r="B98" s="72" t="s">
        <v>249</v>
      </c>
      <c r="C98" s="73" t="s">
        <v>247</v>
      </c>
      <c r="D98" s="74">
        <v>750082383.24</v>
      </c>
      <c r="E98" s="75"/>
      <c r="F98" s="76"/>
      <c r="G98" s="74">
        <v>941677586.77</v>
      </c>
      <c r="H98" s="77">
        <f t="shared" si="1"/>
        <v>125.54322135955248</v>
      </c>
      <c r="I98" s="66"/>
      <c r="J98" s="31"/>
    </row>
    <row r="99" spans="1:10" ht="15.75" customHeight="1">
      <c r="A99" s="68" t="s">
        <v>250</v>
      </c>
      <c r="B99" s="69"/>
      <c r="C99" s="70" t="s">
        <v>251</v>
      </c>
      <c r="D99" s="66">
        <f>D100+D103+D106+D114+D116</f>
        <v>4821173678.18</v>
      </c>
      <c r="E99" s="67">
        <f>E100+E103+E106+E114+E116+E111</f>
        <v>5662573418</v>
      </c>
      <c r="F99" s="67">
        <f>F100+F103+F106+F111+F114+F116</f>
        <v>5727551282</v>
      </c>
      <c r="G99" s="66">
        <f>G100+G103+G106+G111+G114+G116</f>
        <v>5014959875.66</v>
      </c>
      <c r="H99" s="66">
        <f t="shared" si="1"/>
        <v>104.01948177799632</v>
      </c>
      <c r="I99" s="66">
        <f>G99/F99*100</f>
        <v>87.5585329357161</v>
      </c>
      <c r="J99" s="31"/>
    </row>
    <row r="100" spans="1:10" ht="15.75" customHeight="1">
      <c r="A100" s="68" t="s">
        <v>252</v>
      </c>
      <c r="B100" s="69"/>
      <c r="C100" s="70" t="s">
        <v>91</v>
      </c>
      <c r="D100" s="66">
        <f>D101+D102</f>
        <v>1890475079.1200001</v>
      </c>
      <c r="E100" s="67">
        <v>1926098439</v>
      </c>
      <c r="F100" s="76">
        <v>1930000425</v>
      </c>
      <c r="G100" s="66">
        <f>G101+G102</f>
        <v>1910493834.53</v>
      </c>
      <c r="H100" s="66">
        <f t="shared" si="1"/>
        <v>101.05892723110206</v>
      </c>
      <c r="I100" s="66">
        <f>G100/F100*100</f>
        <v>98.9892960531343</v>
      </c>
      <c r="J100" s="31"/>
    </row>
    <row r="101" spans="1:10" ht="15.75" customHeight="1">
      <c r="A101" s="71"/>
      <c r="B101" s="72" t="s">
        <v>253</v>
      </c>
      <c r="C101" s="73" t="s">
        <v>254</v>
      </c>
      <c r="D101" s="74">
        <v>1890429215.22</v>
      </c>
      <c r="E101" s="75"/>
      <c r="F101" s="76"/>
      <c r="G101" s="74">
        <v>1910258428.46</v>
      </c>
      <c r="H101" s="77">
        <f t="shared" si="1"/>
        <v>101.04892651257997</v>
      </c>
      <c r="I101" s="66"/>
      <c r="J101" s="31"/>
    </row>
    <row r="102" spans="1:10" ht="15.75" customHeight="1">
      <c r="A102" s="71"/>
      <c r="B102" s="72">
        <v>3812</v>
      </c>
      <c r="C102" s="73" t="s">
        <v>362</v>
      </c>
      <c r="D102" s="74">
        <v>45863.9</v>
      </c>
      <c r="E102" s="75"/>
      <c r="F102" s="76"/>
      <c r="G102" s="74">
        <v>235406.07</v>
      </c>
      <c r="H102" s="77">
        <f t="shared" si="1"/>
        <v>513.2709385813243</v>
      </c>
      <c r="I102" s="66"/>
      <c r="J102" s="31"/>
    </row>
    <row r="103" spans="1:10" ht="15.75" customHeight="1">
      <c r="A103" s="68">
        <v>382</v>
      </c>
      <c r="B103" s="69"/>
      <c r="C103" s="70" t="s">
        <v>92</v>
      </c>
      <c r="D103" s="66">
        <f>D104+D105</f>
        <v>686440307.13</v>
      </c>
      <c r="E103" s="67">
        <v>368501200</v>
      </c>
      <c r="F103" s="67">
        <v>364156200</v>
      </c>
      <c r="G103" s="66">
        <f>G104+G105</f>
        <v>327786289.62</v>
      </c>
      <c r="H103" s="66">
        <f t="shared" si="1"/>
        <v>47.75160872916557</v>
      </c>
      <c r="I103" s="66">
        <f>G103/F103*100</f>
        <v>90.01255220150036</v>
      </c>
      <c r="J103" s="31"/>
    </row>
    <row r="104" spans="1:10" ht="15.75" customHeight="1">
      <c r="A104" s="71"/>
      <c r="B104" s="72" t="s">
        <v>255</v>
      </c>
      <c r="C104" s="73" t="s">
        <v>420</v>
      </c>
      <c r="D104" s="74">
        <v>265630339.77</v>
      </c>
      <c r="E104" s="75"/>
      <c r="F104" s="76"/>
      <c r="G104" s="74">
        <v>244635263.17</v>
      </c>
      <c r="H104" s="77">
        <f t="shared" si="1"/>
        <v>92.0961300511911</v>
      </c>
      <c r="I104" s="66"/>
      <c r="J104" s="31"/>
    </row>
    <row r="105" spans="1:10" ht="15.75" customHeight="1">
      <c r="A105" s="71"/>
      <c r="B105" s="72" t="s">
        <v>256</v>
      </c>
      <c r="C105" s="73" t="s">
        <v>421</v>
      </c>
      <c r="D105" s="74">
        <v>420809967.36</v>
      </c>
      <c r="E105" s="75"/>
      <c r="F105" s="76"/>
      <c r="G105" s="74">
        <v>83151026.45</v>
      </c>
      <c r="H105" s="77">
        <f t="shared" si="1"/>
        <v>19.759756873549737</v>
      </c>
      <c r="I105" s="66"/>
      <c r="J105" s="31"/>
    </row>
    <row r="106" spans="1:10" ht="15.75" customHeight="1">
      <c r="A106" s="68">
        <v>383</v>
      </c>
      <c r="B106" s="69"/>
      <c r="C106" s="70" t="s">
        <v>257</v>
      </c>
      <c r="D106" s="66">
        <f>D107+D108+D109</f>
        <v>406991833.28</v>
      </c>
      <c r="E106" s="67">
        <v>326191958</v>
      </c>
      <c r="F106" s="67">
        <v>338137396</v>
      </c>
      <c r="G106" s="66">
        <f>G107+G108+G109+G110</f>
        <v>382683166.03</v>
      </c>
      <c r="H106" s="66">
        <f t="shared" si="1"/>
        <v>94.02723463660357</v>
      </c>
      <c r="I106" s="66">
        <f>G106/F106*100</f>
        <v>113.17386676450303</v>
      </c>
      <c r="J106" s="31"/>
    </row>
    <row r="107" spans="1:10" ht="15.75" customHeight="1">
      <c r="A107" s="71"/>
      <c r="B107" s="72" t="s">
        <v>258</v>
      </c>
      <c r="C107" s="73" t="s">
        <v>259</v>
      </c>
      <c r="D107" s="74">
        <v>118747347.84</v>
      </c>
      <c r="E107" s="75"/>
      <c r="F107" s="76"/>
      <c r="G107" s="74">
        <v>72635813.42</v>
      </c>
      <c r="H107" s="77">
        <f t="shared" si="1"/>
        <v>61.1683669077556</v>
      </c>
      <c r="I107" s="66"/>
      <c r="J107" s="31"/>
    </row>
    <row r="108" spans="1:10" ht="15.75" customHeight="1">
      <c r="A108" s="71"/>
      <c r="B108" s="78">
        <v>3833</v>
      </c>
      <c r="C108" s="79" t="s">
        <v>260</v>
      </c>
      <c r="D108" s="74">
        <v>61409261.93</v>
      </c>
      <c r="E108" s="75"/>
      <c r="F108" s="76"/>
      <c r="G108" s="74">
        <v>40870334.3</v>
      </c>
      <c r="H108" s="77">
        <f t="shared" si="1"/>
        <v>66.55402298530768</v>
      </c>
      <c r="I108" s="66"/>
      <c r="J108" s="31"/>
    </row>
    <row r="109" spans="1:10" ht="15.75" customHeight="1">
      <c r="A109" s="71"/>
      <c r="B109" s="72" t="s">
        <v>261</v>
      </c>
      <c r="C109" s="73" t="s">
        <v>262</v>
      </c>
      <c r="D109" s="74">
        <v>226835223.51</v>
      </c>
      <c r="E109" s="75"/>
      <c r="F109" s="76"/>
      <c r="G109" s="74">
        <v>269097481.67</v>
      </c>
      <c r="H109" s="77">
        <f t="shared" si="1"/>
        <v>118.63125907257384</v>
      </c>
      <c r="I109" s="66"/>
      <c r="J109" s="31"/>
    </row>
    <row r="110" spans="1:10" ht="15.75" customHeight="1">
      <c r="A110" s="71"/>
      <c r="B110" s="72">
        <v>3835</v>
      </c>
      <c r="C110" s="73" t="s">
        <v>102</v>
      </c>
      <c r="D110" s="74">
        <v>0</v>
      </c>
      <c r="E110" s="75"/>
      <c r="F110" s="76"/>
      <c r="G110" s="74">
        <v>79536.64</v>
      </c>
      <c r="H110" s="77"/>
      <c r="I110" s="66"/>
      <c r="J110" s="31"/>
    </row>
    <row r="111" spans="1:10" ht="26.25" customHeight="1">
      <c r="A111" s="80">
        <v>384</v>
      </c>
      <c r="B111" s="69"/>
      <c r="C111" s="70" t="s">
        <v>388</v>
      </c>
      <c r="D111" s="83">
        <v>0</v>
      </c>
      <c r="E111" s="67">
        <v>873128537</v>
      </c>
      <c r="F111" s="76">
        <v>872638537</v>
      </c>
      <c r="G111" s="83">
        <f>G112+G113</f>
        <v>689759622.37</v>
      </c>
      <c r="H111" s="66"/>
      <c r="I111" s="66">
        <f>G111/F111*100</f>
        <v>79.04299353330072</v>
      </c>
      <c r="J111" s="30"/>
    </row>
    <row r="112" spans="1:10" ht="25.5" customHeight="1">
      <c r="A112" s="71"/>
      <c r="B112" s="72">
        <v>3841</v>
      </c>
      <c r="C112" s="73" t="s">
        <v>389</v>
      </c>
      <c r="D112" s="74">
        <v>0</v>
      </c>
      <c r="E112" s="75"/>
      <c r="F112" s="76"/>
      <c r="G112" s="74">
        <v>218366518.11</v>
      </c>
      <c r="H112" s="77"/>
      <c r="I112" s="66"/>
      <c r="J112" s="31"/>
    </row>
    <row r="113" spans="1:10" ht="25.5" customHeight="1">
      <c r="A113" s="71"/>
      <c r="B113" s="72">
        <v>3842</v>
      </c>
      <c r="C113" s="73" t="s">
        <v>390</v>
      </c>
      <c r="D113" s="74">
        <v>0</v>
      </c>
      <c r="E113" s="75"/>
      <c r="F113" s="76"/>
      <c r="G113" s="74">
        <v>471393104.26</v>
      </c>
      <c r="H113" s="77"/>
      <c r="I113" s="66"/>
      <c r="J113" s="31"/>
    </row>
    <row r="114" spans="1:10" ht="15.75" customHeight="1">
      <c r="A114" s="68">
        <v>385</v>
      </c>
      <c r="B114" s="69"/>
      <c r="C114" s="70" t="s">
        <v>263</v>
      </c>
      <c r="D114" s="66">
        <f>D115</f>
        <v>0</v>
      </c>
      <c r="E114" s="67">
        <v>200000000</v>
      </c>
      <c r="F114" s="67">
        <v>250000000</v>
      </c>
      <c r="G114" s="66">
        <f>G115</f>
        <v>0</v>
      </c>
      <c r="H114" s="66"/>
      <c r="I114" s="66">
        <f>G114/F114*100</f>
        <v>0</v>
      </c>
      <c r="J114" s="31"/>
    </row>
    <row r="115" spans="1:10" ht="15.75" customHeight="1">
      <c r="A115" s="71"/>
      <c r="B115" s="72" t="s">
        <v>264</v>
      </c>
      <c r="C115" s="73" t="s">
        <v>265</v>
      </c>
      <c r="D115" s="84"/>
      <c r="E115" s="85"/>
      <c r="F115" s="76"/>
      <c r="G115" s="86"/>
      <c r="H115" s="66"/>
      <c r="I115" s="66"/>
      <c r="J115" s="31"/>
    </row>
    <row r="116" spans="1:10" ht="15.75" customHeight="1">
      <c r="A116" s="68">
        <v>386</v>
      </c>
      <c r="B116" s="69"/>
      <c r="C116" s="70" t="s">
        <v>266</v>
      </c>
      <c r="D116" s="66">
        <f>SUM(D117:D119)</f>
        <v>1837266458.65</v>
      </c>
      <c r="E116" s="67">
        <v>1968653284</v>
      </c>
      <c r="F116" s="67">
        <v>1972618724</v>
      </c>
      <c r="G116" s="66">
        <f>SUM(G117:G119)</f>
        <v>1704236963.11</v>
      </c>
      <c r="H116" s="66">
        <f t="shared" si="1"/>
        <v>92.75937929886618</v>
      </c>
      <c r="I116" s="66">
        <f>G116/F116*100</f>
        <v>86.39464597873298</v>
      </c>
      <c r="J116" s="31"/>
    </row>
    <row r="117" spans="1:10" ht="38.25" customHeight="1">
      <c r="A117" s="71"/>
      <c r="B117" s="72" t="s">
        <v>267</v>
      </c>
      <c r="C117" s="73" t="s">
        <v>405</v>
      </c>
      <c r="D117" s="74">
        <v>1560213437.1</v>
      </c>
      <c r="E117" s="75"/>
      <c r="F117" s="76"/>
      <c r="G117" s="74">
        <v>1523076397.27</v>
      </c>
      <c r="H117" s="77">
        <f t="shared" si="1"/>
        <v>97.61974618684049</v>
      </c>
      <c r="I117" s="66"/>
      <c r="J117" s="31"/>
    </row>
    <row r="118" spans="1:10" ht="39" customHeight="1">
      <c r="A118" s="71"/>
      <c r="B118" s="72" t="s">
        <v>268</v>
      </c>
      <c r="C118" s="73" t="s">
        <v>406</v>
      </c>
      <c r="D118" s="74">
        <v>168776806.9</v>
      </c>
      <c r="E118" s="75"/>
      <c r="F118" s="76"/>
      <c r="G118" s="74">
        <v>101403581.86</v>
      </c>
      <c r="H118" s="77">
        <f t="shared" si="1"/>
        <v>60.08146718884275</v>
      </c>
      <c r="I118" s="66"/>
      <c r="J118" s="31"/>
    </row>
    <row r="119" spans="1:10" ht="15.75" customHeight="1">
      <c r="A119" s="71"/>
      <c r="B119" s="72" t="s">
        <v>269</v>
      </c>
      <c r="C119" s="73" t="s">
        <v>407</v>
      </c>
      <c r="D119" s="74">
        <v>108276214.65</v>
      </c>
      <c r="E119" s="75"/>
      <c r="F119" s="76"/>
      <c r="G119" s="74">
        <v>79756983.98</v>
      </c>
      <c r="H119" s="77">
        <f t="shared" si="1"/>
        <v>73.66066890850621</v>
      </c>
      <c r="I119" s="66"/>
      <c r="J119" s="31"/>
    </row>
    <row r="120" spans="1:10" ht="15.75" customHeight="1">
      <c r="A120" s="71"/>
      <c r="B120" s="72"/>
      <c r="C120" s="73"/>
      <c r="D120" s="77"/>
      <c r="E120" s="77"/>
      <c r="F120" s="87"/>
      <c r="G120" s="86"/>
      <c r="J120" s="31"/>
    </row>
    <row r="121" spans="1:10" ht="15.75" customHeight="1">
      <c r="A121" s="88" t="s">
        <v>270</v>
      </c>
      <c r="B121" s="72"/>
      <c r="C121" s="73"/>
      <c r="D121" s="77"/>
      <c r="E121" s="77"/>
      <c r="F121" s="87"/>
      <c r="G121" s="86"/>
      <c r="J121" s="31"/>
    </row>
    <row r="122" spans="1:10" s="24" customFormat="1" ht="30" customHeight="1">
      <c r="A122" s="56" t="s">
        <v>350</v>
      </c>
      <c r="B122" s="56"/>
      <c r="C122" s="56"/>
      <c r="D122" s="57" t="s">
        <v>361</v>
      </c>
      <c r="E122" s="58" t="s">
        <v>363</v>
      </c>
      <c r="F122" s="58" t="s">
        <v>364</v>
      </c>
      <c r="G122" s="58" t="s">
        <v>369</v>
      </c>
      <c r="H122" s="59" t="s">
        <v>125</v>
      </c>
      <c r="I122" s="59" t="s">
        <v>125</v>
      </c>
      <c r="J122" s="31"/>
    </row>
    <row r="123" spans="1:10" s="24" customFormat="1" ht="12.75">
      <c r="A123" s="60">
        <v>1</v>
      </c>
      <c r="B123" s="60"/>
      <c r="C123" s="60"/>
      <c r="D123" s="61">
        <v>2</v>
      </c>
      <c r="E123" s="61">
        <v>3</v>
      </c>
      <c r="F123" s="61">
        <v>4</v>
      </c>
      <c r="G123" s="61">
        <v>5</v>
      </c>
      <c r="H123" s="62" t="s">
        <v>351</v>
      </c>
      <c r="I123" s="62" t="s">
        <v>352</v>
      </c>
      <c r="J123" s="31"/>
    </row>
    <row r="124" spans="1:10" ht="25.5">
      <c r="A124" s="63" t="s">
        <v>271</v>
      </c>
      <c r="B124" s="64"/>
      <c r="C124" s="89" t="s">
        <v>270</v>
      </c>
      <c r="D124" s="90">
        <f>D125+D134+D165+D168+D171</f>
        <v>1856996258.14</v>
      </c>
      <c r="E124" s="91">
        <f>E125+E134+E165+E168+E171</f>
        <v>3387041153</v>
      </c>
      <c r="F124" s="91">
        <f>F125+F134+F165+F168+F171</f>
        <v>3410906975</v>
      </c>
      <c r="G124" s="90">
        <f>G125+G134+G165+G168+G171</f>
        <v>3152043507.9000006</v>
      </c>
      <c r="H124" s="90">
        <f>G124/D124*100</f>
        <v>169.73881848621184</v>
      </c>
      <c r="I124" s="90">
        <f>G124/F124*100</f>
        <v>92.41071454022872</v>
      </c>
      <c r="J124" s="31"/>
    </row>
    <row r="125" spans="1:10" ht="25.5">
      <c r="A125" s="68" t="s">
        <v>272</v>
      </c>
      <c r="B125" s="69"/>
      <c r="C125" s="70" t="s">
        <v>273</v>
      </c>
      <c r="D125" s="90">
        <f>D126+D129</f>
        <v>126035544.21000001</v>
      </c>
      <c r="E125" s="91">
        <f>E126+E129</f>
        <v>131115817</v>
      </c>
      <c r="F125" s="91">
        <f>F126+F129</f>
        <v>130606408</v>
      </c>
      <c r="G125" s="90">
        <f>G126+G129</f>
        <v>87858868.92</v>
      </c>
      <c r="H125" s="90">
        <f aca="true" t="shared" si="2" ref="H125:H179">G125/D125*100</f>
        <v>69.70959618630269</v>
      </c>
      <c r="I125" s="90">
        <f>G125/F125*100</f>
        <v>67.26995272697492</v>
      </c>
      <c r="J125" s="31"/>
    </row>
    <row r="126" spans="1:10" ht="15.75" customHeight="1">
      <c r="A126" s="68" t="s">
        <v>274</v>
      </c>
      <c r="B126" s="69"/>
      <c r="C126" s="70" t="s">
        <v>275</v>
      </c>
      <c r="D126" s="90">
        <f>D127</f>
        <v>692184.34</v>
      </c>
      <c r="E126" s="91">
        <v>22662020</v>
      </c>
      <c r="F126" s="91">
        <v>22652020</v>
      </c>
      <c r="G126" s="90">
        <f>G127+G128</f>
        <v>14783390.64</v>
      </c>
      <c r="H126" s="90">
        <f t="shared" si="2"/>
        <v>2135.7591880798695</v>
      </c>
      <c r="I126" s="90">
        <f>G126/F126*100</f>
        <v>65.26301248188904</v>
      </c>
      <c r="J126" s="31"/>
    </row>
    <row r="127" spans="1:10" ht="15.75" customHeight="1">
      <c r="A127" s="71"/>
      <c r="B127" s="72" t="s">
        <v>276</v>
      </c>
      <c r="C127" s="73" t="s">
        <v>107</v>
      </c>
      <c r="D127" s="74">
        <v>692184.34</v>
      </c>
      <c r="E127" s="92"/>
      <c r="F127" s="76"/>
      <c r="G127" s="74">
        <v>14770890.64</v>
      </c>
      <c r="H127" s="93">
        <f t="shared" si="2"/>
        <v>2133.953310761119</v>
      </c>
      <c r="I127" s="90"/>
      <c r="J127" s="31"/>
    </row>
    <row r="128" spans="1:10" ht="15.75" customHeight="1">
      <c r="A128" s="71"/>
      <c r="B128" s="72">
        <v>4113</v>
      </c>
      <c r="C128" s="73" t="s">
        <v>391</v>
      </c>
      <c r="D128" s="74">
        <v>0</v>
      </c>
      <c r="E128" s="92"/>
      <c r="F128" s="76"/>
      <c r="G128" s="74">
        <v>12500</v>
      </c>
      <c r="H128" s="93"/>
      <c r="I128" s="90"/>
      <c r="J128" s="31"/>
    </row>
    <row r="129" spans="1:10" ht="15.75" customHeight="1">
      <c r="A129" s="68" t="s">
        <v>277</v>
      </c>
      <c r="B129" s="69"/>
      <c r="C129" s="70" t="s">
        <v>278</v>
      </c>
      <c r="D129" s="90">
        <f>SUM(D131:D133)</f>
        <v>125343359.87</v>
      </c>
      <c r="E129" s="91">
        <v>108453797</v>
      </c>
      <c r="F129" s="91">
        <v>107954388</v>
      </c>
      <c r="G129" s="90">
        <f>SUM(G130:G133)</f>
        <v>73075478.28</v>
      </c>
      <c r="H129" s="90">
        <f t="shared" si="2"/>
        <v>58.300238924335765</v>
      </c>
      <c r="I129" s="90">
        <f>G129/F129*100</f>
        <v>67.6910680833094</v>
      </c>
      <c r="J129" s="31"/>
    </row>
    <row r="130" spans="1:10" ht="15.75" customHeight="1">
      <c r="A130" s="68"/>
      <c r="B130" s="72">
        <v>4122</v>
      </c>
      <c r="C130" s="73" t="s">
        <v>392</v>
      </c>
      <c r="D130" s="93">
        <v>0</v>
      </c>
      <c r="E130" s="94"/>
      <c r="F130" s="94"/>
      <c r="G130" s="93">
        <v>218248.46</v>
      </c>
      <c r="H130" s="93"/>
      <c r="I130" s="93"/>
      <c r="J130" s="31"/>
    </row>
    <row r="131" spans="1:10" ht="15.75" customHeight="1">
      <c r="A131" s="71"/>
      <c r="B131" s="72" t="s">
        <v>279</v>
      </c>
      <c r="C131" s="73" t="s">
        <v>280</v>
      </c>
      <c r="D131" s="74">
        <v>55712985.84</v>
      </c>
      <c r="E131" s="92"/>
      <c r="F131" s="76"/>
      <c r="G131" s="74">
        <v>52026190.01</v>
      </c>
      <c r="H131" s="93">
        <f t="shared" si="2"/>
        <v>93.38251975834149</v>
      </c>
      <c r="I131" s="90"/>
      <c r="J131" s="31"/>
    </row>
    <row r="132" spans="1:10" ht="15.75" customHeight="1">
      <c r="A132" s="71"/>
      <c r="B132" s="72" t="s">
        <v>281</v>
      </c>
      <c r="C132" s="73" t="s">
        <v>282</v>
      </c>
      <c r="D132" s="74">
        <v>63210403.55</v>
      </c>
      <c r="E132" s="92"/>
      <c r="F132" s="76"/>
      <c r="G132" s="74">
        <v>17486137.62</v>
      </c>
      <c r="H132" s="93">
        <f t="shared" si="2"/>
        <v>27.663385515595245</v>
      </c>
      <c r="I132" s="90"/>
      <c r="J132" s="31"/>
    </row>
    <row r="133" spans="1:10" ht="15.75" customHeight="1">
      <c r="A133" s="71"/>
      <c r="B133" s="72" t="s">
        <v>283</v>
      </c>
      <c r="C133" s="73" t="s">
        <v>284</v>
      </c>
      <c r="D133" s="74">
        <v>6419970.48</v>
      </c>
      <c r="E133" s="92"/>
      <c r="F133" s="76"/>
      <c r="G133" s="74">
        <v>3344902.19</v>
      </c>
      <c r="H133" s="93">
        <f t="shared" si="2"/>
        <v>52.10151978767353</v>
      </c>
      <c r="I133" s="90"/>
      <c r="J133" s="31"/>
    </row>
    <row r="134" spans="1:10" ht="18" customHeight="1">
      <c r="A134" s="68" t="s">
        <v>285</v>
      </c>
      <c r="B134" s="69"/>
      <c r="C134" s="70" t="s">
        <v>404</v>
      </c>
      <c r="D134" s="90">
        <f>D135+D140+D149+D153+D157+D160</f>
        <v>1288477824.1499999</v>
      </c>
      <c r="E134" s="91">
        <f>E135+E140+E149+E153+E157+E160</f>
        <v>2851861376</v>
      </c>
      <c r="F134" s="91">
        <f>F135+F140+F149+F153+F157+F160</f>
        <v>2861765257</v>
      </c>
      <c r="G134" s="90">
        <f>G135+G140+G149+G153+G157+G160</f>
        <v>2592211914.4300003</v>
      </c>
      <c r="H134" s="90">
        <f t="shared" si="2"/>
        <v>201.1840534500518</v>
      </c>
      <c r="I134" s="90">
        <f>G134/F134*100</f>
        <v>90.58087165218528</v>
      </c>
      <c r="J134" s="31"/>
    </row>
    <row r="135" spans="1:10" ht="15.75" customHeight="1">
      <c r="A135" s="68" t="s">
        <v>286</v>
      </c>
      <c r="B135" s="69"/>
      <c r="C135" s="70" t="s">
        <v>287</v>
      </c>
      <c r="D135" s="90">
        <f>SUM(D136:D139)</f>
        <v>551638489.12</v>
      </c>
      <c r="E135" s="91">
        <v>1044452956</v>
      </c>
      <c r="F135" s="91">
        <v>1051190292</v>
      </c>
      <c r="G135" s="90">
        <f>SUM(G136:G139)</f>
        <v>833998519.1600001</v>
      </c>
      <c r="H135" s="90">
        <f t="shared" si="2"/>
        <v>151.18570143472664</v>
      </c>
      <c r="I135" s="90">
        <f>G135/F135*100</f>
        <v>79.33849137564144</v>
      </c>
      <c r="J135" s="31"/>
    </row>
    <row r="136" spans="1:10" ht="15.75" customHeight="1">
      <c r="A136" s="71"/>
      <c r="B136" s="72" t="s">
        <v>288</v>
      </c>
      <c r="C136" s="73" t="s">
        <v>110</v>
      </c>
      <c r="D136" s="74">
        <v>106104503.07</v>
      </c>
      <c r="E136" s="92"/>
      <c r="F136" s="76"/>
      <c r="G136" s="74">
        <v>145781309.5</v>
      </c>
      <c r="H136" s="93">
        <f t="shared" si="2"/>
        <v>137.39408345734785</v>
      </c>
      <c r="I136" s="90"/>
      <c r="J136" s="31"/>
    </row>
    <row r="137" spans="1:10" ht="15.75" customHeight="1">
      <c r="A137" s="71"/>
      <c r="B137" s="72" t="s">
        <v>289</v>
      </c>
      <c r="C137" s="73" t="s">
        <v>111</v>
      </c>
      <c r="D137" s="74">
        <v>422508988.54</v>
      </c>
      <c r="E137" s="92"/>
      <c r="F137" s="76"/>
      <c r="G137" s="74">
        <v>668212485.07</v>
      </c>
      <c r="H137" s="93">
        <f t="shared" si="2"/>
        <v>158.15343654085092</v>
      </c>
      <c r="I137" s="90"/>
      <c r="J137" s="31"/>
    </row>
    <row r="138" spans="1:10" ht="15.75" customHeight="1">
      <c r="A138" s="71"/>
      <c r="B138" s="72">
        <v>4213</v>
      </c>
      <c r="C138" s="73" t="s">
        <v>393</v>
      </c>
      <c r="D138" s="74">
        <v>0</v>
      </c>
      <c r="E138" s="92"/>
      <c r="F138" s="76"/>
      <c r="G138" s="74">
        <v>1691915.5</v>
      </c>
      <c r="H138" s="93"/>
      <c r="I138" s="90"/>
      <c r="J138" s="31"/>
    </row>
    <row r="139" spans="1:10" ht="15.75" customHeight="1">
      <c r="A139" s="71"/>
      <c r="B139" s="72" t="s">
        <v>290</v>
      </c>
      <c r="C139" s="73" t="s">
        <v>112</v>
      </c>
      <c r="D139" s="74">
        <v>23024997.51</v>
      </c>
      <c r="E139" s="92"/>
      <c r="F139" s="76"/>
      <c r="G139" s="74">
        <v>18312809.09</v>
      </c>
      <c r="H139" s="93">
        <f t="shared" si="2"/>
        <v>79.5344671896123</v>
      </c>
      <c r="I139" s="90"/>
      <c r="J139" s="31"/>
    </row>
    <row r="140" spans="1:10" ht="15.75" customHeight="1">
      <c r="A140" s="68" t="s">
        <v>291</v>
      </c>
      <c r="B140" s="69"/>
      <c r="C140" s="70" t="s">
        <v>292</v>
      </c>
      <c r="D140" s="90">
        <f>SUM(D141:D147)</f>
        <v>610190053.63</v>
      </c>
      <c r="E140" s="91">
        <v>1568342482</v>
      </c>
      <c r="F140" s="91">
        <v>1570538515</v>
      </c>
      <c r="G140" s="90">
        <f>SUM(G141:G148)</f>
        <v>1529634242.81</v>
      </c>
      <c r="H140" s="90">
        <f t="shared" si="2"/>
        <v>250.68160873981105</v>
      </c>
      <c r="I140" s="90">
        <f>G140/F140*100</f>
        <v>97.39552568756964</v>
      </c>
      <c r="J140" s="31"/>
    </row>
    <row r="141" spans="1:10" ht="15.75" customHeight="1">
      <c r="A141" s="71"/>
      <c r="B141" s="72" t="s">
        <v>293</v>
      </c>
      <c r="C141" s="73" t="s">
        <v>114</v>
      </c>
      <c r="D141" s="74">
        <v>161325128.89</v>
      </c>
      <c r="E141" s="92"/>
      <c r="F141" s="76"/>
      <c r="G141" s="74">
        <v>311439511.92</v>
      </c>
      <c r="H141" s="93">
        <f t="shared" si="2"/>
        <v>193.05083719000527</v>
      </c>
      <c r="I141" s="90"/>
      <c r="J141" s="31"/>
    </row>
    <row r="142" spans="1:10" ht="15.75" customHeight="1">
      <c r="A142" s="71"/>
      <c r="B142" s="72" t="s">
        <v>294</v>
      </c>
      <c r="C142" s="73" t="s">
        <v>295</v>
      </c>
      <c r="D142" s="74">
        <v>36967822.48</v>
      </c>
      <c r="E142" s="92"/>
      <c r="F142" s="76"/>
      <c r="G142" s="74">
        <v>104478905.05</v>
      </c>
      <c r="H142" s="93">
        <f t="shared" si="2"/>
        <v>282.6212041743174</v>
      </c>
      <c r="I142" s="90"/>
      <c r="J142" s="31"/>
    </row>
    <row r="143" spans="1:10" ht="15.75" customHeight="1">
      <c r="A143" s="71"/>
      <c r="B143" s="72" t="s">
        <v>296</v>
      </c>
      <c r="C143" s="73" t="s">
        <v>115</v>
      </c>
      <c r="D143" s="74">
        <v>36488012.41</v>
      </c>
      <c r="E143" s="92"/>
      <c r="F143" s="76"/>
      <c r="G143" s="74">
        <v>70892791.59</v>
      </c>
      <c r="H143" s="93">
        <f t="shared" si="2"/>
        <v>194.29063658882924</v>
      </c>
      <c r="I143" s="90"/>
      <c r="J143" s="31"/>
    </row>
    <row r="144" spans="1:10" ht="15.75" customHeight="1">
      <c r="A144" s="71"/>
      <c r="B144" s="72" t="s">
        <v>297</v>
      </c>
      <c r="C144" s="73" t="s">
        <v>298</v>
      </c>
      <c r="D144" s="74">
        <v>339912131.1</v>
      </c>
      <c r="E144" s="92"/>
      <c r="F144" s="76"/>
      <c r="G144" s="74">
        <v>465138132.5</v>
      </c>
      <c r="H144" s="93">
        <f t="shared" si="2"/>
        <v>136.84069791647397</v>
      </c>
      <c r="I144" s="90"/>
      <c r="J144" s="31"/>
    </row>
    <row r="145" spans="1:10" ht="15.75" customHeight="1">
      <c r="A145" s="71"/>
      <c r="B145" s="72" t="s">
        <v>299</v>
      </c>
      <c r="C145" s="73" t="s">
        <v>116</v>
      </c>
      <c r="D145" s="74">
        <v>21627754.02</v>
      </c>
      <c r="E145" s="92"/>
      <c r="F145" s="76"/>
      <c r="G145" s="74">
        <v>99865819.15</v>
      </c>
      <c r="H145" s="93">
        <f t="shared" si="2"/>
        <v>461.7484508916197</v>
      </c>
      <c r="I145" s="90"/>
      <c r="J145" s="31"/>
    </row>
    <row r="146" spans="1:10" ht="15.75" customHeight="1">
      <c r="A146" s="71"/>
      <c r="B146" s="78">
        <v>4226</v>
      </c>
      <c r="C146" s="73" t="s">
        <v>355</v>
      </c>
      <c r="D146" s="74">
        <v>527073.07</v>
      </c>
      <c r="E146" s="92"/>
      <c r="F146" s="76"/>
      <c r="G146" s="74">
        <v>1593553.27</v>
      </c>
      <c r="H146" s="93">
        <f t="shared" si="2"/>
        <v>302.3401043805938</v>
      </c>
      <c r="I146" s="90"/>
      <c r="J146" s="31"/>
    </row>
    <row r="147" spans="1:10" ht="15.75" customHeight="1">
      <c r="A147" s="71"/>
      <c r="B147" s="72" t="s">
        <v>300</v>
      </c>
      <c r="C147" s="73" t="s">
        <v>117</v>
      </c>
      <c r="D147" s="74">
        <v>13342131.66</v>
      </c>
      <c r="E147" s="92"/>
      <c r="F147" s="76"/>
      <c r="G147" s="74">
        <v>30978457.57</v>
      </c>
      <c r="H147" s="93">
        <f t="shared" si="2"/>
        <v>232.1852186699228</v>
      </c>
      <c r="I147" s="90"/>
      <c r="J147" s="31"/>
    </row>
    <row r="148" spans="1:10" ht="15.75" customHeight="1">
      <c r="A148" s="71"/>
      <c r="B148" s="72">
        <v>4228</v>
      </c>
      <c r="C148" s="73" t="s">
        <v>166</v>
      </c>
      <c r="D148" s="74">
        <v>0</v>
      </c>
      <c r="E148" s="92"/>
      <c r="F148" s="76"/>
      <c r="G148" s="74">
        <v>445247071.76</v>
      </c>
      <c r="H148" s="93"/>
      <c r="I148" s="90"/>
      <c r="J148" s="31"/>
    </row>
    <row r="149" spans="1:10" ht="15.75" customHeight="1">
      <c r="A149" s="68" t="s">
        <v>301</v>
      </c>
      <c r="B149" s="69"/>
      <c r="C149" s="70" t="s">
        <v>302</v>
      </c>
      <c r="D149" s="90">
        <f>SUM(D150:D152)</f>
        <v>73737448.97</v>
      </c>
      <c r="E149" s="91">
        <v>107158013</v>
      </c>
      <c r="F149" s="91">
        <v>107163013</v>
      </c>
      <c r="G149" s="90">
        <f>SUM(G150:G152)</f>
        <v>79737095.53999999</v>
      </c>
      <c r="H149" s="90">
        <f t="shared" si="2"/>
        <v>108.1364986907005</v>
      </c>
      <c r="I149" s="90">
        <f>G149/F149*100</f>
        <v>74.40729157176645</v>
      </c>
      <c r="J149" s="31"/>
    </row>
    <row r="150" spans="1:10" ht="15.75" customHeight="1">
      <c r="A150" s="71"/>
      <c r="B150" s="72" t="s">
        <v>303</v>
      </c>
      <c r="C150" s="73" t="s">
        <v>119</v>
      </c>
      <c r="D150" s="74">
        <v>35687864.78</v>
      </c>
      <c r="E150" s="92"/>
      <c r="F150" s="76"/>
      <c r="G150" s="74">
        <v>66537229.87</v>
      </c>
      <c r="H150" s="93">
        <f t="shared" si="2"/>
        <v>186.44217097372672</v>
      </c>
      <c r="I150" s="90"/>
      <c r="J150" s="31"/>
    </row>
    <row r="151" spans="1:10" ht="15.75" customHeight="1">
      <c r="A151" s="71"/>
      <c r="B151" s="72" t="s">
        <v>304</v>
      </c>
      <c r="C151" s="73" t="s">
        <v>120</v>
      </c>
      <c r="D151" s="74">
        <v>7338497.52</v>
      </c>
      <c r="E151" s="92"/>
      <c r="F151" s="76"/>
      <c r="G151" s="74">
        <v>13199865.67</v>
      </c>
      <c r="H151" s="93">
        <f t="shared" si="2"/>
        <v>179.87150140782498</v>
      </c>
      <c r="I151" s="90"/>
      <c r="J151" s="31"/>
    </row>
    <row r="152" spans="1:10" ht="15.75" customHeight="1">
      <c r="A152" s="71"/>
      <c r="B152" s="72" t="s">
        <v>305</v>
      </c>
      <c r="C152" s="73" t="s">
        <v>306</v>
      </c>
      <c r="D152" s="74">
        <v>30711086.67</v>
      </c>
      <c r="E152" s="92"/>
      <c r="F152" s="76"/>
      <c r="G152" s="74">
        <v>0</v>
      </c>
      <c r="H152" s="90">
        <f t="shared" si="2"/>
        <v>0</v>
      </c>
      <c r="I152" s="90"/>
      <c r="J152" s="31"/>
    </row>
    <row r="153" spans="1:10" ht="25.5" customHeight="1">
      <c r="A153" s="68" t="s">
        <v>307</v>
      </c>
      <c r="B153" s="69"/>
      <c r="C153" s="70" t="s">
        <v>398</v>
      </c>
      <c r="D153" s="90">
        <f>SUM(D154:D156)</f>
        <v>880483.1</v>
      </c>
      <c r="E153" s="91">
        <v>6547122</v>
      </c>
      <c r="F153" s="91">
        <v>6547122</v>
      </c>
      <c r="G153" s="90">
        <f>SUM(G154:G156)</f>
        <v>9033699.93</v>
      </c>
      <c r="H153" s="90">
        <f t="shared" si="2"/>
        <v>1025.9935630791779</v>
      </c>
      <c r="I153" s="90">
        <f>G153/F153*100</f>
        <v>137.97970971061787</v>
      </c>
      <c r="J153" s="31"/>
    </row>
    <row r="154" spans="1:10" ht="15.75" customHeight="1">
      <c r="A154" s="71"/>
      <c r="B154" s="72" t="s">
        <v>308</v>
      </c>
      <c r="C154" s="73" t="s">
        <v>309</v>
      </c>
      <c r="D154" s="74">
        <v>727408.1</v>
      </c>
      <c r="E154" s="92"/>
      <c r="F154" s="76"/>
      <c r="G154" s="74">
        <v>8179072.32</v>
      </c>
      <c r="H154" s="93">
        <f t="shared" si="2"/>
        <v>1124.4131485475623</v>
      </c>
      <c r="I154" s="90"/>
      <c r="J154" s="31"/>
    </row>
    <row r="155" spans="1:10" ht="25.5">
      <c r="A155" s="71"/>
      <c r="B155" s="72" t="s">
        <v>310</v>
      </c>
      <c r="C155" s="73" t="s">
        <v>311</v>
      </c>
      <c r="D155" s="74">
        <v>81975</v>
      </c>
      <c r="E155" s="92"/>
      <c r="F155" s="76"/>
      <c r="G155" s="74">
        <v>460042</v>
      </c>
      <c r="H155" s="93">
        <f t="shared" si="2"/>
        <v>561.1979261970113</v>
      </c>
      <c r="I155" s="90"/>
      <c r="J155" s="31"/>
    </row>
    <row r="156" spans="1:10" ht="15.75" customHeight="1">
      <c r="A156" s="71"/>
      <c r="B156" s="78">
        <v>4244</v>
      </c>
      <c r="C156" s="79" t="s">
        <v>312</v>
      </c>
      <c r="D156" s="74">
        <v>71100</v>
      </c>
      <c r="E156" s="92"/>
      <c r="F156" s="76"/>
      <c r="G156" s="74">
        <v>394585.61</v>
      </c>
      <c r="H156" s="93">
        <f t="shared" si="2"/>
        <v>554.9727285513361</v>
      </c>
      <c r="I156" s="90"/>
      <c r="J156" s="31"/>
    </row>
    <row r="157" spans="1:10" ht="15.75" customHeight="1">
      <c r="A157" s="68" t="s">
        <v>313</v>
      </c>
      <c r="B157" s="69"/>
      <c r="C157" s="70" t="s">
        <v>314</v>
      </c>
      <c r="D157" s="90">
        <f>D159</f>
        <v>40000</v>
      </c>
      <c r="E157" s="91">
        <v>71000</v>
      </c>
      <c r="F157" s="91">
        <v>71000</v>
      </c>
      <c r="G157" s="90">
        <f>G158+G159</f>
        <v>94486</v>
      </c>
      <c r="H157" s="90">
        <f>G157/D157*100</f>
        <v>236.21500000000003</v>
      </c>
      <c r="I157" s="90">
        <f>G157/F157*100</f>
        <v>133.0788732394366</v>
      </c>
      <c r="J157" s="31"/>
    </row>
    <row r="158" spans="1:10" ht="15.75" customHeight="1">
      <c r="A158" s="68"/>
      <c r="B158" s="78">
        <v>4251</v>
      </c>
      <c r="C158" s="79" t="s">
        <v>394</v>
      </c>
      <c r="D158" s="74">
        <v>0</v>
      </c>
      <c r="E158" s="92"/>
      <c r="F158" s="76"/>
      <c r="G158" s="74">
        <v>53041</v>
      </c>
      <c r="H158" s="90"/>
      <c r="I158" s="90"/>
      <c r="J158" s="31"/>
    </row>
    <row r="159" spans="1:10" ht="15.75" customHeight="1">
      <c r="A159" s="71"/>
      <c r="B159" s="72" t="s">
        <v>315</v>
      </c>
      <c r="C159" s="73" t="s">
        <v>316</v>
      </c>
      <c r="D159" s="74">
        <v>40000</v>
      </c>
      <c r="E159" s="92"/>
      <c r="F159" s="76"/>
      <c r="G159" s="74">
        <v>41445</v>
      </c>
      <c r="H159" s="93">
        <f>G159/D159*100</f>
        <v>103.6125</v>
      </c>
      <c r="I159" s="90"/>
      <c r="J159" s="31"/>
    </row>
    <row r="160" spans="1:10" ht="15.75" customHeight="1">
      <c r="A160" s="68" t="s">
        <v>317</v>
      </c>
      <c r="B160" s="69"/>
      <c r="C160" s="70" t="s">
        <v>399</v>
      </c>
      <c r="D160" s="90">
        <f>D162+D163</f>
        <v>51991349.33</v>
      </c>
      <c r="E160" s="91">
        <v>125289803</v>
      </c>
      <c r="F160" s="91">
        <v>126255315</v>
      </c>
      <c r="G160" s="90">
        <f>SUM(G161:G164)</f>
        <v>139713870.99</v>
      </c>
      <c r="H160" s="90">
        <f t="shared" si="2"/>
        <v>268.7252260048239</v>
      </c>
      <c r="I160" s="90">
        <f>G160/F160*100</f>
        <v>110.65979360156047</v>
      </c>
      <c r="J160" s="31"/>
    </row>
    <row r="161" spans="1:10" ht="15.75" customHeight="1">
      <c r="A161" s="68"/>
      <c r="B161" s="72">
        <v>4261</v>
      </c>
      <c r="C161" s="73" t="s">
        <v>395</v>
      </c>
      <c r="D161" s="90">
        <v>0</v>
      </c>
      <c r="E161" s="91"/>
      <c r="F161" s="91"/>
      <c r="G161" s="93">
        <v>34936</v>
      </c>
      <c r="H161" s="90"/>
      <c r="I161" s="90"/>
      <c r="J161" s="31"/>
    </row>
    <row r="162" spans="1:10" ht="15.75" customHeight="1">
      <c r="A162" s="71"/>
      <c r="B162" s="72" t="s">
        <v>318</v>
      </c>
      <c r="C162" s="73" t="s">
        <v>400</v>
      </c>
      <c r="D162" s="74">
        <v>51991349.33</v>
      </c>
      <c r="E162" s="92"/>
      <c r="F162" s="76"/>
      <c r="G162" s="74">
        <v>96790641.57</v>
      </c>
      <c r="H162" s="93">
        <f t="shared" si="2"/>
        <v>186.1668197061967</v>
      </c>
      <c r="I162" s="90"/>
      <c r="J162" s="31"/>
    </row>
    <row r="163" spans="1:10" ht="15.75" customHeight="1">
      <c r="A163" s="71"/>
      <c r="B163" s="78">
        <v>4263</v>
      </c>
      <c r="C163" s="79" t="s">
        <v>343</v>
      </c>
      <c r="D163" s="74">
        <v>0</v>
      </c>
      <c r="E163" s="92"/>
      <c r="F163" s="76"/>
      <c r="G163" s="74">
        <v>2772393.54</v>
      </c>
      <c r="H163" s="93"/>
      <c r="I163" s="90"/>
      <c r="J163" s="31"/>
    </row>
    <row r="164" spans="1:10" ht="15.75" customHeight="1">
      <c r="A164" s="71"/>
      <c r="B164" s="78">
        <v>4264</v>
      </c>
      <c r="C164" s="79" t="s">
        <v>354</v>
      </c>
      <c r="D164" s="74">
        <v>0</v>
      </c>
      <c r="E164" s="92"/>
      <c r="F164" s="76"/>
      <c r="G164" s="74">
        <v>40115899.88</v>
      </c>
      <c r="H164" s="93"/>
      <c r="I164" s="90"/>
      <c r="J164" s="31"/>
    </row>
    <row r="165" spans="1:10" ht="25.5" customHeight="1">
      <c r="A165" s="68" t="s">
        <v>319</v>
      </c>
      <c r="B165" s="69"/>
      <c r="C165" s="70" t="s">
        <v>401</v>
      </c>
      <c r="D165" s="90">
        <f>D166</f>
        <v>889676.92</v>
      </c>
      <c r="E165" s="91">
        <f>E166</f>
        <v>1618891</v>
      </c>
      <c r="F165" s="91">
        <f>F166</f>
        <v>1618891</v>
      </c>
      <c r="G165" s="90">
        <f>G166</f>
        <v>1080586.38</v>
      </c>
      <c r="H165" s="90">
        <f t="shared" si="2"/>
        <v>121.45829072423278</v>
      </c>
      <c r="I165" s="90">
        <f>G165/F165*100</f>
        <v>66.74855688245842</v>
      </c>
      <c r="J165" s="31"/>
    </row>
    <row r="166" spans="1:10" ht="15.75" customHeight="1">
      <c r="A166" s="68" t="s">
        <v>320</v>
      </c>
      <c r="B166" s="69"/>
      <c r="C166" s="70" t="s">
        <v>402</v>
      </c>
      <c r="D166" s="90">
        <f>D167</f>
        <v>889676.92</v>
      </c>
      <c r="E166" s="91">
        <v>1618891</v>
      </c>
      <c r="F166" s="91">
        <v>1618891</v>
      </c>
      <c r="G166" s="90">
        <f>G167</f>
        <v>1080586.38</v>
      </c>
      <c r="H166" s="90">
        <f t="shared" si="2"/>
        <v>121.45829072423278</v>
      </c>
      <c r="I166" s="90">
        <f>G166/F166*100</f>
        <v>66.74855688245842</v>
      </c>
      <c r="J166" s="31"/>
    </row>
    <row r="167" spans="1:10" ht="25.5" customHeight="1">
      <c r="A167" s="71"/>
      <c r="B167" s="72" t="s">
        <v>321</v>
      </c>
      <c r="C167" s="73" t="s">
        <v>403</v>
      </c>
      <c r="D167" s="74">
        <v>889676.92</v>
      </c>
      <c r="E167" s="92"/>
      <c r="F167" s="76"/>
      <c r="G167" s="74">
        <v>1080586.38</v>
      </c>
      <c r="H167" s="93">
        <f t="shared" si="2"/>
        <v>121.45829072423278</v>
      </c>
      <c r="I167" s="90"/>
      <c r="J167" s="31"/>
    </row>
    <row r="168" spans="1:10" ht="25.5">
      <c r="A168" s="68" t="s">
        <v>322</v>
      </c>
      <c r="B168" s="69"/>
      <c r="C168" s="70" t="s">
        <v>344</v>
      </c>
      <c r="D168" s="90">
        <f>D169</f>
        <v>343819216.43</v>
      </c>
      <c r="E168" s="91">
        <f>E169</f>
        <v>113626348</v>
      </c>
      <c r="F168" s="91">
        <f>F169</f>
        <v>112553348</v>
      </c>
      <c r="G168" s="90">
        <f>G169</f>
        <v>288656312.45</v>
      </c>
      <c r="H168" s="95">
        <f t="shared" si="2"/>
        <v>83.9558403533181</v>
      </c>
      <c r="I168" s="90">
        <f>G168/F168*100</f>
        <v>256.4617735316057</v>
      </c>
      <c r="J168" s="31"/>
    </row>
    <row r="169" spans="1:10" ht="15.75" customHeight="1">
      <c r="A169" s="68" t="s">
        <v>323</v>
      </c>
      <c r="B169" s="69"/>
      <c r="C169" s="70" t="s">
        <v>345</v>
      </c>
      <c r="D169" s="90">
        <f>D170</f>
        <v>343819216.43</v>
      </c>
      <c r="E169" s="91">
        <v>113626348</v>
      </c>
      <c r="F169" s="91">
        <v>112553348</v>
      </c>
      <c r="G169" s="90">
        <f>G170</f>
        <v>288656312.45</v>
      </c>
      <c r="H169" s="95">
        <f t="shared" si="2"/>
        <v>83.9558403533181</v>
      </c>
      <c r="I169" s="90">
        <f>G169/F169*100</f>
        <v>256.4617735316057</v>
      </c>
      <c r="J169" s="31"/>
    </row>
    <row r="170" spans="1:10" ht="15.75" customHeight="1">
      <c r="A170" s="71"/>
      <c r="B170" s="72" t="s">
        <v>324</v>
      </c>
      <c r="C170" s="73" t="s">
        <v>123</v>
      </c>
      <c r="D170" s="74">
        <v>343819216.43</v>
      </c>
      <c r="E170" s="92"/>
      <c r="F170" s="76"/>
      <c r="G170" s="74">
        <v>288656312.45</v>
      </c>
      <c r="H170" s="96">
        <f t="shared" si="2"/>
        <v>83.9558403533181</v>
      </c>
      <c r="I170" s="90"/>
      <c r="J170" s="31"/>
    </row>
    <row r="171" spans="1:10" ht="25.5">
      <c r="A171" s="68" t="s">
        <v>325</v>
      </c>
      <c r="B171" s="69"/>
      <c r="C171" s="70" t="s">
        <v>326</v>
      </c>
      <c r="D171" s="90">
        <f>D172+D174+D176+D178</f>
        <v>97773996.43</v>
      </c>
      <c r="E171" s="91">
        <f>E172+E174+E176+E178</f>
        <v>288818721</v>
      </c>
      <c r="F171" s="91">
        <f>F172+F174+F176+F178</f>
        <v>304363071</v>
      </c>
      <c r="G171" s="90">
        <f>G172+G174+G176+G178</f>
        <v>182235825.72000003</v>
      </c>
      <c r="H171" s="90">
        <f t="shared" si="2"/>
        <v>186.38475706623012</v>
      </c>
      <c r="I171" s="90">
        <f>G171/F171*100</f>
        <v>59.87448645502727</v>
      </c>
      <c r="J171" s="31"/>
    </row>
    <row r="172" spans="1:10" ht="15.75" customHeight="1">
      <c r="A172" s="68" t="s">
        <v>327</v>
      </c>
      <c r="B172" s="69"/>
      <c r="C172" s="70" t="s">
        <v>328</v>
      </c>
      <c r="D172" s="90">
        <f>D173</f>
        <v>93806926.79</v>
      </c>
      <c r="E172" s="91">
        <v>277958099</v>
      </c>
      <c r="F172" s="91">
        <v>293502449</v>
      </c>
      <c r="G172" s="90">
        <f>G173</f>
        <v>169301232.83</v>
      </c>
      <c r="H172" s="90">
        <f t="shared" si="2"/>
        <v>180.47839175992263</v>
      </c>
      <c r="I172" s="90">
        <f>G172/F172*100</f>
        <v>57.68307331227754</v>
      </c>
      <c r="J172" s="31"/>
    </row>
    <row r="173" spans="1:10" ht="15.75" customHeight="1">
      <c r="A173" s="71"/>
      <c r="B173" s="72" t="s">
        <v>329</v>
      </c>
      <c r="C173" s="73" t="s">
        <v>328</v>
      </c>
      <c r="D173" s="74">
        <v>93806926.79</v>
      </c>
      <c r="E173" s="92"/>
      <c r="F173" s="76"/>
      <c r="G173" s="74">
        <v>169301232.83</v>
      </c>
      <c r="H173" s="93">
        <f t="shared" si="2"/>
        <v>180.47839175992263</v>
      </c>
      <c r="I173" s="90"/>
      <c r="J173" s="31"/>
    </row>
    <row r="174" spans="1:10" ht="15.75" customHeight="1">
      <c r="A174" s="68" t="s">
        <v>330</v>
      </c>
      <c r="B174" s="69"/>
      <c r="C174" s="70" t="s">
        <v>331</v>
      </c>
      <c r="D174" s="90">
        <f>D175</f>
        <v>2233530.61</v>
      </c>
      <c r="E174" s="91">
        <v>6949505</v>
      </c>
      <c r="F174" s="91">
        <v>6949505</v>
      </c>
      <c r="G174" s="90">
        <f>G175</f>
        <v>9824548.62</v>
      </c>
      <c r="H174" s="90">
        <f t="shared" si="2"/>
        <v>439.86630745123296</v>
      </c>
      <c r="I174" s="90">
        <f>G174/F174*100</f>
        <v>141.37048063135433</v>
      </c>
      <c r="J174" s="31"/>
    </row>
    <row r="175" spans="1:10" ht="15.75" customHeight="1">
      <c r="A175" s="71"/>
      <c r="B175" s="72" t="s">
        <v>332</v>
      </c>
      <c r="C175" s="73" t="s">
        <v>331</v>
      </c>
      <c r="D175" s="74">
        <v>2233530.61</v>
      </c>
      <c r="E175" s="92"/>
      <c r="F175" s="76"/>
      <c r="G175" s="74">
        <v>9824548.62</v>
      </c>
      <c r="H175" s="93">
        <f t="shared" si="2"/>
        <v>439.86630745123296</v>
      </c>
      <c r="I175" s="90"/>
      <c r="J175" s="31"/>
    </row>
    <row r="176" spans="1:10" ht="15.75" customHeight="1">
      <c r="A176" s="68" t="s">
        <v>333</v>
      </c>
      <c r="B176" s="69"/>
      <c r="C176" s="70" t="s">
        <v>334</v>
      </c>
      <c r="D176" s="90">
        <f>D177</f>
        <v>1702853.53</v>
      </c>
      <c r="E176" s="91">
        <v>2161000</v>
      </c>
      <c r="F176" s="91">
        <v>2161000</v>
      </c>
      <c r="G176" s="90">
        <f>G177</f>
        <v>1676494.08</v>
      </c>
      <c r="H176" s="90">
        <f t="shared" si="2"/>
        <v>98.45204243726118</v>
      </c>
      <c r="I176" s="90">
        <f>G176/F176*100</f>
        <v>77.57955020823694</v>
      </c>
      <c r="J176" s="31"/>
    </row>
    <row r="177" spans="1:10" ht="15.75" customHeight="1">
      <c r="A177" s="71"/>
      <c r="B177" s="72" t="s">
        <v>335</v>
      </c>
      <c r="C177" s="73" t="s">
        <v>334</v>
      </c>
      <c r="D177" s="74">
        <v>1702853.53</v>
      </c>
      <c r="E177" s="92"/>
      <c r="F177" s="76"/>
      <c r="G177" s="74">
        <v>1676494.08</v>
      </c>
      <c r="H177" s="93">
        <f t="shared" si="2"/>
        <v>98.45204243726118</v>
      </c>
      <c r="I177" s="90"/>
      <c r="J177" s="31"/>
    </row>
    <row r="178" spans="1:10" ht="15.75" customHeight="1">
      <c r="A178" s="68" t="s">
        <v>336</v>
      </c>
      <c r="B178" s="69"/>
      <c r="C178" s="70" t="s">
        <v>337</v>
      </c>
      <c r="D178" s="90">
        <f>D179</f>
        <v>30685.5</v>
      </c>
      <c r="E178" s="91">
        <v>1750117</v>
      </c>
      <c r="F178" s="91">
        <v>1750117</v>
      </c>
      <c r="G178" s="90">
        <f>G179</f>
        <v>1433550.19</v>
      </c>
      <c r="H178" s="90">
        <f t="shared" si="2"/>
        <v>4671.751120235942</v>
      </c>
      <c r="I178" s="90">
        <f>G178/F178*100</f>
        <v>81.91167733357256</v>
      </c>
      <c r="J178" s="31"/>
    </row>
    <row r="179" spans="1:10" ht="15.75" customHeight="1">
      <c r="A179" s="71"/>
      <c r="B179" s="72" t="s">
        <v>338</v>
      </c>
      <c r="C179" s="73" t="s">
        <v>337</v>
      </c>
      <c r="D179" s="74">
        <v>30685.5</v>
      </c>
      <c r="E179" s="92"/>
      <c r="F179" s="76"/>
      <c r="G179" s="74">
        <v>1433550.19</v>
      </c>
      <c r="H179" s="93">
        <f t="shared" si="2"/>
        <v>4671.751120235942</v>
      </c>
      <c r="I179" s="90"/>
      <c r="J179" s="31"/>
    </row>
    <row r="180" spans="1:6" ht="12.75">
      <c r="A180" s="71"/>
      <c r="B180" s="53"/>
      <c r="C180" s="51"/>
      <c r="D180" s="52"/>
      <c r="E180" s="53"/>
      <c r="F180" s="54"/>
    </row>
    <row r="181" spans="1:6" ht="12.75">
      <c r="A181" s="71"/>
      <c r="B181" s="53"/>
      <c r="C181" s="51"/>
      <c r="D181" s="52"/>
      <c r="E181" s="53"/>
      <c r="F181" s="54"/>
    </row>
    <row r="182" spans="1:6" ht="12.75">
      <c r="A182" s="71"/>
      <c r="B182" s="53"/>
      <c r="C182" s="51"/>
      <c r="D182" s="52"/>
      <c r="E182" s="53"/>
      <c r="F182" s="54"/>
    </row>
    <row r="183" spans="1:6" ht="12.75">
      <c r="A183" s="71"/>
      <c r="B183" s="53"/>
      <c r="C183" s="51"/>
      <c r="D183" s="52"/>
      <c r="E183" s="53"/>
      <c r="F183" s="54"/>
    </row>
    <row r="184" spans="1:6" ht="12.75">
      <c r="A184" s="71"/>
      <c r="B184" s="53"/>
      <c r="C184" s="51"/>
      <c r="D184" s="52"/>
      <c r="E184" s="53"/>
      <c r="F184" s="54"/>
    </row>
  </sheetData>
  <sheetProtection/>
  <mergeCells count="4">
    <mergeCell ref="A2:C2"/>
    <mergeCell ref="A3:C3"/>
    <mergeCell ref="A122:C122"/>
    <mergeCell ref="A123:C123"/>
  </mergeCells>
  <printOptions/>
  <pageMargins left="0.31496062992125984" right="0.2362204724409449" top="0.7480314960629921" bottom="0.7874015748031497" header="0.3937007874015748" footer="0.4724409448818898"/>
  <pageSetup firstPageNumber="9" useFirstPageNumber="1" horizontalDpi="600" verticalDpi="600" orientation="portrait" paperSize="9" scale="74" r:id="rId1"/>
  <headerFooter alignWithMargins="0">
    <oddFooter>&amp;C&amp;"Times New Roman,Uobičajeno"&amp;12&amp;P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mfkor</cp:lastModifiedBy>
  <cp:lastPrinted>2016-04-22T07:24:37Z</cp:lastPrinted>
  <dcterms:created xsi:type="dcterms:W3CDTF">2012-04-23T14:06:13Z</dcterms:created>
  <dcterms:modified xsi:type="dcterms:W3CDTF">2016-04-22T07:29:21Z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4A. Račun prihoda i rashoda 2015.xls</vt:lpwstr>
  </property>
</Properties>
</file>